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office.ads.gvsu.edu\dfs\Administration-Data\OSP\Grants and Contracts\Budgets\"/>
    </mc:Choice>
  </mc:AlternateContent>
  <xr:revisionPtr revIDLastSave="0" documentId="13_ncr:1_{5407A701-11B7-4C13-9B73-9B0A089A3883}" xr6:coauthVersionLast="47" xr6:coauthVersionMax="47" xr10:uidLastSave="{00000000-0000-0000-0000-000000000000}"/>
  <bookViews>
    <workbookView xWindow="28680" yWindow="-1500" windowWidth="29040" windowHeight="15840" tabRatio="568" firstSheet="1" activeTab="3" xr2:uid="{00000000-000D-0000-FFFF-FFFF00000000}"/>
  </bookViews>
  <sheets>
    <sheet name="S&amp;F" sheetId="5" state="hidden" r:id="rId1"/>
    <sheet name="Tuition Rates" sheetId="6" r:id="rId2"/>
    <sheet name="Fringe Rates &amp; Effort % " sheetId="2" r:id="rId3"/>
    <sheet name="Budget no Match" sheetId="3" r:id="rId4"/>
    <sheet name="Subawardees" sheetId="7" r:id="rId5"/>
    <sheet name="Budget w Match" sheetId="1" r:id="rId6"/>
  </sheets>
  <externalReferences>
    <externalReference r:id="rId7"/>
  </externalReferences>
  <definedNames>
    <definedName name="_Hlk170727836" localSheetId="2">'Fringe Rates &amp; Effort % '!$A$30</definedName>
    <definedName name="_Hlk170729264" localSheetId="2">'Fringe Rates &amp; Effort % '!$A$33</definedName>
    <definedName name="_Hlk170729785" localSheetId="2">'Fringe Rates &amp; Effort % '!$A$32</definedName>
    <definedName name="_Hlk170729977" localSheetId="2">'Fringe Rates &amp; Effort % '!$A$48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7" l="1"/>
  <c r="E52" i="7" s="1"/>
  <c r="I9" i="7"/>
  <c r="H9" i="7"/>
  <c r="G9" i="7"/>
  <c r="F9" i="7"/>
  <c r="E9" i="7"/>
  <c r="T136" i="3"/>
  <c r="J111" i="3"/>
  <c r="I49" i="7"/>
  <c r="H49" i="7"/>
  <c r="G49" i="7"/>
  <c r="F49" i="7"/>
  <c r="E49" i="7"/>
  <c r="I48" i="7"/>
  <c r="H48" i="7"/>
  <c r="G48" i="7"/>
  <c r="F48" i="7"/>
  <c r="E48" i="7"/>
  <c r="I47" i="7"/>
  <c r="H47" i="7"/>
  <c r="G47" i="7"/>
  <c r="F47" i="7"/>
  <c r="E47" i="7"/>
  <c r="I45" i="7"/>
  <c r="H45" i="7"/>
  <c r="G45" i="7"/>
  <c r="F45" i="7"/>
  <c r="E45" i="7"/>
  <c r="J44" i="7"/>
  <c r="J43" i="7"/>
  <c r="L42" i="7"/>
  <c r="M42" i="7" s="1"/>
  <c r="J42" i="7"/>
  <c r="E41" i="7"/>
  <c r="J41" i="7" s="1"/>
  <c r="J40" i="7"/>
  <c r="J39" i="7"/>
  <c r="L38" i="7"/>
  <c r="J38" i="7"/>
  <c r="I37" i="7"/>
  <c r="H37" i="7"/>
  <c r="G37" i="7"/>
  <c r="F37" i="7"/>
  <c r="E37" i="7"/>
  <c r="J36" i="7"/>
  <c r="J35" i="7"/>
  <c r="L34" i="7"/>
  <c r="M34" i="7" s="1"/>
  <c r="J34" i="7"/>
  <c r="E33" i="7"/>
  <c r="J33" i="7" s="1"/>
  <c r="J32" i="7"/>
  <c r="J31" i="7"/>
  <c r="L30" i="7"/>
  <c r="J30" i="7"/>
  <c r="I29" i="7"/>
  <c r="H29" i="7"/>
  <c r="G29" i="7"/>
  <c r="F29" i="7"/>
  <c r="E29" i="7"/>
  <c r="J28" i="7"/>
  <c r="J27" i="7"/>
  <c r="L26" i="7"/>
  <c r="M26" i="7" s="1"/>
  <c r="J26" i="7"/>
  <c r="I25" i="7"/>
  <c r="H25" i="7"/>
  <c r="G25" i="7"/>
  <c r="F25" i="7"/>
  <c r="E25" i="7"/>
  <c r="J24" i="7"/>
  <c r="J23" i="7"/>
  <c r="L22" i="7"/>
  <c r="J22" i="7"/>
  <c r="I21" i="7"/>
  <c r="H21" i="7"/>
  <c r="G21" i="7"/>
  <c r="F21" i="7"/>
  <c r="E21" i="7"/>
  <c r="J20" i="7"/>
  <c r="J19" i="7"/>
  <c r="L18" i="7"/>
  <c r="M18" i="7" s="1"/>
  <c r="J18" i="7"/>
  <c r="I17" i="7"/>
  <c r="H17" i="7"/>
  <c r="G17" i="7"/>
  <c r="F17" i="7"/>
  <c r="E17" i="7"/>
  <c r="J16" i="7"/>
  <c r="J15" i="7"/>
  <c r="L14" i="7"/>
  <c r="J14" i="7"/>
  <c r="I13" i="7"/>
  <c r="H13" i="7"/>
  <c r="G13" i="7"/>
  <c r="F13" i="7"/>
  <c r="E13" i="7"/>
  <c r="J12" i="7"/>
  <c r="J11" i="7"/>
  <c r="L10" i="7"/>
  <c r="M10" i="7" s="1"/>
  <c r="J10" i="7"/>
  <c r="J8" i="7"/>
  <c r="J7" i="7"/>
  <c r="L6" i="7"/>
  <c r="M6" i="7" s="1"/>
  <c r="J6" i="7"/>
  <c r="L47" i="7" l="1"/>
  <c r="J13" i="7"/>
  <c r="J25" i="7"/>
  <c r="J29" i="7"/>
  <c r="J37" i="7"/>
  <c r="J17" i="7"/>
  <c r="J45" i="7"/>
  <c r="J21" i="7"/>
  <c r="J49" i="7"/>
  <c r="I50" i="7"/>
  <c r="I52" i="7" s="1"/>
  <c r="H50" i="7"/>
  <c r="H52" i="7" s="1"/>
  <c r="G50" i="7"/>
  <c r="G52" i="7" s="1"/>
  <c r="F50" i="7"/>
  <c r="F52" i="7" s="1"/>
  <c r="J48" i="7"/>
  <c r="J9" i="7"/>
  <c r="N14" i="7"/>
  <c r="O14" i="7" s="1"/>
  <c r="P14" i="7" s="1"/>
  <c r="N6" i="7"/>
  <c r="O6" i="7" s="1"/>
  <c r="J47" i="7"/>
  <c r="M30" i="7"/>
  <c r="M14" i="7"/>
  <c r="N10" i="7"/>
  <c r="O10" i="7" s="1"/>
  <c r="N42" i="7"/>
  <c r="O42" i="7" s="1"/>
  <c r="M22" i="7"/>
  <c r="N26" i="7"/>
  <c r="M38" i="7"/>
  <c r="N18" i="7"/>
  <c r="N34" i="7"/>
  <c r="J52" i="7" l="1"/>
  <c r="J50" i="7"/>
  <c r="P42" i="7"/>
  <c r="Q42" i="7" s="1"/>
  <c r="P34" i="7"/>
  <c r="N38" i="7"/>
  <c r="O38" i="7" s="1"/>
  <c r="P10" i="7"/>
  <c r="Q10" i="7" s="1"/>
  <c r="Q14" i="7"/>
  <c r="M47" i="7"/>
  <c r="P6" i="7"/>
  <c r="Q6" i="7" s="1"/>
  <c r="O34" i="7"/>
  <c r="O26" i="7"/>
  <c r="N22" i="7"/>
  <c r="O18" i="7"/>
  <c r="N30" i="7"/>
  <c r="O30" i="7" s="1"/>
  <c r="Q30" i="7" l="1"/>
  <c r="N47" i="7"/>
  <c r="P30" i="7"/>
  <c r="O22" i="7"/>
  <c r="P22" i="7" s="1"/>
  <c r="Q22" i="7" s="1"/>
  <c r="P38" i="7"/>
  <c r="Q38" i="7" s="1"/>
  <c r="P26" i="7"/>
  <c r="Q26" i="7" s="1"/>
  <c r="P18" i="7"/>
  <c r="Q34" i="7"/>
  <c r="P47" i="7" l="1"/>
  <c r="O47" i="7"/>
  <c r="Q18" i="7"/>
  <c r="Q47" i="7" l="1"/>
  <c r="G91" i="1"/>
  <c r="AE89" i="1"/>
  <c r="AD89" i="1"/>
  <c r="AB89" i="1"/>
  <c r="AA89" i="1"/>
  <c r="W89" i="1"/>
  <c r="V89" i="1"/>
  <c r="R89" i="1"/>
  <c r="Q89" i="1"/>
  <c r="M89" i="1"/>
  <c r="L89" i="1"/>
  <c r="H89" i="1"/>
  <c r="G89" i="1"/>
  <c r="A85" i="3"/>
  <c r="A86" i="3"/>
  <c r="A84" i="3"/>
  <c r="T85" i="3"/>
  <c r="T84" i="3"/>
  <c r="R42" i="2"/>
  <c r="O43" i="2" s="1"/>
  <c r="R43" i="2" s="1"/>
  <c r="Q44" i="2" s="1"/>
  <c r="O32" i="2"/>
  <c r="L22" i="2"/>
  <c r="I32" i="2"/>
  <c r="U32" i="2"/>
  <c r="U29" i="2"/>
  <c r="O29" i="2"/>
  <c r="I29" i="2"/>
  <c r="U28" i="2"/>
  <c r="O28" i="2"/>
  <c r="I28" i="2"/>
  <c r="U27" i="2"/>
  <c r="O27" i="2"/>
  <c r="I27" i="2"/>
  <c r="U26" i="2"/>
  <c r="O26" i="2"/>
  <c r="I26" i="2"/>
  <c r="U25" i="2"/>
  <c r="O25" i="2"/>
  <c r="I25" i="2"/>
  <c r="U24" i="2"/>
  <c r="O24" i="2"/>
  <c r="I24" i="2"/>
  <c r="U23" i="2"/>
  <c r="O23" i="2"/>
  <c r="I23" i="2"/>
  <c r="U22" i="2"/>
  <c r="O22" i="2"/>
  <c r="I22" i="2"/>
  <c r="U21" i="2"/>
  <c r="O21" i="2"/>
  <c r="I21" i="2"/>
  <c r="U20" i="2"/>
  <c r="O20" i="2"/>
  <c r="I20" i="2"/>
  <c r="U19" i="2"/>
  <c r="R19" i="2"/>
  <c r="O19" i="2"/>
  <c r="L19" i="2"/>
  <c r="I19" i="2"/>
  <c r="U18" i="2"/>
  <c r="O18" i="2"/>
  <c r="L18" i="2"/>
  <c r="I18" i="2"/>
  <c r="U17" i="2"/>
  <c r="O17" i="2"/>
  <c r="L17" i="2"/>
  <c r="I17" i="2"/>
  <c r="U16" i="2"/>
  <c r="R16" i="2"/>
  <c r="O16" i="2"/>
  <c r="L16" i="2"/>
  <c r="I16" i="2"/>
  <c r="U15" i="2"/>
  <c r="R15" i="2"/>
  <c r="O15" i="2"/>
  <c r="L15" i="2"/>
  <c r="I15" i="2"/>
  <c r="U14" i="2"/>
  <c r="R14" i="2"/>
  <c r="O14" i="2"/>
  <c r="L14" i="2"/>
  <c r="I14" i="2"/>
  <c r="X13" i="2"/>
  <c r="U13" i="2"/>
  <c r="R13" i="2"/>
  <c r="O13" i="2"/>
  <c r="L13" i="2"/>
  <c r="I13" i="2"/>
  <c r="U12" i="2"/>
  <c r="R12" i="2"/>
  <c r="O12" i="2"/>
  <c r="L12" i="2"/>
  <c r="I12" i="2"/>
  <c r="U11" i="2"/>
  <c r="R11" i="2"/>
  <c r="O11" i="2"/>
  <c r="L11" i="2"/>
  <c r="I11" i="2"/>
  <c r="X10" i="2"/>
  <c r="U10" i="2"/>
  <c r="R10" i="2"/>
  <c r="O10" i="2"/>
  <c r="L10" i="2"/>
  <c r="I10" i="2"/>
  <c r="X9" i="2"/>
  <c r="U9" i="2"/>
  <c r="R9" i="2"/>
  <c r="O9" i="2"/>
  <c r="L9" i="2"/>
  <c r="I9" i="2"/>
  <c r="X8" i="2"/>
  <c r="U8" i="2"/>
  <c r="R8" i="2"/>
  <c r="O8" i="2"/>
  <c r="L8" i="2"/>
  <c r="I8" i="2"/>
  <c r="X7" i="2"/>
  <c r="U7" i="2"/>
  <c r="R7" i="2"/>
  <c r="O7" i="2"/>
  <c r="L7" i="2"/>
  <c r="I7" i="2"/>
  <c r="A81" i="1"/>
  <c r="A82" i="1"/>
  <c r="A83" i="1"/>
  <c r="A84" i="1"/>
  <c r="A80" i="1"/>
  <c r="A75" i="1"/>
  <c r="A76" i="1"/>
  <c r="A77" i="1"/>
  <c r="A78" i="1"/>
  <c r="A74" i="1"/>
  <c r="A69" i="1"/>
  <c r="A70" i="1"/>
  <c r="A71" i="1"/>
  <c r="A72" i="1"/>
  <c r="A68" i="1"/>
  <c r="A63" i="1"/>
  <c r="A64" i="1"/>
  <c r="A65" i="1"/>
  <c r="A66" i="1"/>
  <c r="A62" i="1"/>
  <c r="A79" i="3"/>
  <c r="A80" i="3"/>
  <c r="A81" i="3"/>
  <c r="A82" i="3"/>
  <c r="A78" i="3"/>
  <c r="A73" i="3"/>
  <c r="A74" i="3"/>
  <c r="A75" i="3"/>
  <c r="A76" i="3"/>
  <c r="A72" i="3"/>
  <c r="A67" i="3"/>
  <c r="A68" i="3"/>
  <c r="A69" i="3"/>
  <c r="A70" i="3"/>
  <c r="A66" i="3"/>
  <c r="A61" i="3"/>
  <c r="A62" i="3"/>
  <c r="A63" i="3"/>
  <c r="A64" i="3"/>
  <c r="A60" i="3"/>
  <c r="G82" i="1"/>
  <c r="H82" i="1"/>
  <c r="L82" i="1"/>
  <c r="M82" i="1"/>
  <c r="Q82" i="1"/>
  <c r="R82" i="1"/>
  <c r="V82" i="1"/>
  <c r="W82" i="1"/>
  <c r="AA82" i="1"/>
  <c r="AB82" i="1"/>
  <c r="G74" i="1"/>
  <c r="H74" i="1"/>
  <c r="L74" i="1"/>
  <c r="M74" i="1"/>
  <c r="Q74" i="1"/>
  <c r="R74" i="1"/>
  <c r="V74" i="1"/>
  <c r="W74" i="1"/>
  <c r="AA74" i="1"/>
  <c r="AB74" i="1"/>
  <c r="G75" i="1"/>
  <c r="H75" i="1"/>
  <c r="L75" i="1"/>
  <c r="M75" i="1"/>
  <c r="Q75" i="1"/>
  <c r="R75" i="1"/>
  <c r="V75" i="1"/>
  <c r="W75" i="1"/>
  <c r="AA75" i="1"/>
  <c r="AB75" i="1"/>
  <c r="AE75" i="1"/>
  <c r="G76" i="1"/>
  <c r="H76" i="1"/>
  <c r="L76" i="1"/>
  <c r="M76" i="1"/>
  <c r="Q76" i="1"/>
  <c r="R76" i="1"/>
  <c r="V76" i="1"/>
  <c r="W76" i="1"/>
  <c r="AA76" i="1"/>
  <c r="AB76" i="1"/>
  <c r="AJ55" i="1"/>
  <c r="AM55" i="1" s="1"/>
  <c r="AP55" i="1" s="1"/>
  <c r="AS55" i="1" s="1"/>
  <c r="AV55" i="1" s="1"/>
  <c r="AA55" i="1" s="1"/>
  <c r="AJ54" i="1"/>
  <c r="AM54" i="1" s="1"/>
  <c r="AP54" i="1" s="1"/>
  <c r="AS54" i="1" s="1"/>
  <c r="AV54" i="1" s="1"/>
  <c r="AA54" i="1" s="1"/>
  <c r="AJ50" i="1"/>
  <c r="AM50" i="1" s="1"/>
  <c r="AP50" i="1" s="1"/>
  <c r="AS50" i="1" s="1"/>
  <c r="AV50" i="1" s="1"/>
  <c r="AJ51" i="1"/>
  <c r="AM51" i="1" s="1"/>
  <c r="AP51" i="1" s="1"/>
  <c r="AS51" i="1" s="1"/>
  <c r="AV51" i="1" s="1"/>
  <c r="AJ49" i="1"/>
  <c r="AM49" i="1" s="1"/>
  <c r="AP49" i="1" s="1"/>
  <c r="AS49" i="1" s="1"/>
  <c r="AV49" i="1" s="1"/>
  <c r="AA49" i="1" s="1"/>
  <c r="AA52" i="1" s="1"/>
  <c r="AJ41" i="1"/>
  <c r="AJ42" i="1"/>
  <c r="AM42" i="1" s="1"/>
  <c r="AP42" i="1" s="1"/>
  <c r="Q42" i="1" s="1"/>
  <c r="AJ43" i="1"/>
  <c r="AM43" i="1" s="1"/>
  <c r="L43" i="1" s="1"/>
  <c r="AJ44" i="1"/>
  <c r="AM44" i="1" s="1"/>
  <c r="L44" i="1" s="1"/>
  <c r="AJ40" i="1"/>
  <c r="AM40" i="1" s="1"/>
  <c r="M40" i="1" s="1"/>
  <c r="M83" i="1" s="1"/>
  <c r="AJ35" i="1"/>
  <c r="AM35" i="1" s="1"/>
  <c r="L35" i="1" s="1"/>
  <c r="L78" i="1" s="1"/>
  <c r="AJ36" i="1"/>
  <c r="AM36" i="1" s="1"/>
  <c r="L36" i="1" s="1"/>
  <c r="AJ37" i="1"/>
  <c r="H37" i="1" s="1"/>
  <c r="H80" i="1" s="1"/>
  <c r="AJ38" i="1"/>
  <c r="AM38" i="1" s="1"/>
  <c r="AJ34" i="1"/>
  <c r="AM34" i="1" s="1"/>
  <c r="M34" i="1" s="1"/>
  <c r="M77" i="1" s="1"/>
  <c r="AJ26" i="1"/>
  <c r="AM26" i="1" s="1"/>
  <c r="M26" i="1" s="1"/>
  <c r="M69" i="1" s="1"/>
  <c r="AJ27" i="1"/>
  <c r="G27" i="1" s="1"/>
  <c r="AJ28" i="1"/>
  <c r="AJ29" i="1"/>
  <c r="AM29" i="1" s="1"/>
  <c r="AP29" i="1" s="1"/>
  <c r="R29" i="1" s="1"/>
  <c r="R72" i="1" s="1"/>
  <c r="AJ25" i="1"/>
  <c r="AM25" i="1" s="1"/>
  <c r="AP25" i="1" s="1"/>
  <c r="R25" i="1" s="1"/>
  <c r="R68" i="1" s="1"/>
  <c r="AJ20" i="1"/>
  <c r="AM20" i="1" s="1"/>
  <c r="AP20" i="1" s="1"/>
  <c r="Q20" i="1" s="1"/>
  <c r="Q63" i="1" s="1"/>
  <c r="AJ21" i="1"/>
  <c r="AM21" i="1" s="1"/>
  <c r="AJ22" i="1"/>
  <c r="H22" i="1" s="1"/>
  <c r="H65" i="1" s="1"/>
  <c r="AJ23" i="1"/>
  <c r="AK23" i="1" s="1"/>
  <c r="AJ19" i="1"/>
  <c r="AK19" i="1" s="1"/>
  <c r="AV16" i="1"/>
  <c r="AS16" i="1"/>
  <c r="AP16" i="1"/>
  <c r="AM16" i="1"/>
  <c r="AJ16" i="1"/>
  <c r="Y14" i="3"/>
  <c r="V52" i="3"/>
  <c r="Y52" i="3" s="1"/>
  <c r="L52" i="3" s="1"/>
  <c r="V49" i="3"/>
  <c r="Y49" i="3" s="1"/>
  <c r="AB49" i="3" s="1"/>
  <c r="AE49" i="3" s="1"/>
  <c r="AH49" i="3" s="1"/>
  <c r="R49" i="3" s="1"/>
  <c r="V48" i="3"/>
  <c r="Y48" i="3" s="1"/>
  <c r="AB48" i="3" s="1"/>
  <c r="AE48" i="3" s="1"/>
  <c r="AH48" i="3" s="1"/>
  <c r="R48" i="3" s="1"/>
  <c r="V47" i="3"/>
  <c r="J47" i="3" s="1"/>
  <c r="V53" i="3"/>
  <c r="Y53" i="3" s="1"/>
  <c r="AB53" i="3" s="1"/>
  <c r="N53" i="3" s="1"/>
  <c r="J39" i="3"/>
  <c r="J79" i="3" s="1"/>
  <c r="J40" i="3"/>
  <c r="J80" i="3" s="1"/>
  <c r="J41" i="3"/>
  <c r="J81" i="3" s="1"/>
  <c r="J42" i="3"/>
  <c r="J82" i="3" s="1"/>
  <c r="J38" i="3"/>
  <c r="J78" i="3" s="1"/>
  <c r="J33" i="3"/>
  <c r="J73" i="3" s="1"/>
  <c r="J34" i="3"/>
  <c r="J74" i="3" s="1"/>
  <c r="J35" i="3"/>
  <c r="J75" i="3" s="1"/>
  <c r="J36" i="3"/>
  <c r="J76" i="3" s="1"/>
  <c r="J32" i="3"/>
  <c r="J72" i="3" s="1"/>
  <c r="V39" i="3"/>
  <c r="Y39" i="3" s="1"/>
  <c r="V40" i="3"/>
  <c r="V41" i="3"/>
  <c r="Y41" i="3" s="1"/>
  <c r="AB41" i="3" s="1"/>
  <c r="N41" i="3" s="1"/>
  <c r="N81" i="3" s="1"/>
  <c r="V42" i="3"/>
  <c r="Y42" i="3" s="1"/>
  <c r="AB42" i="3" s="1"/>
  <c r="N42" i="3" s="1"/>
  <c r="N82" i="3" s="1"/>
  <c r="V38" i="3"/>
  <c r="Y38" i="3" s="1"/>
  <c r="AB38" i="3" s="1"/>
  <c r="N38" i="3" s="1"/>
  <c r="N78" i="3" s="1"/>
  <c r="V33" i="3"/>
  <c r="Y33" i="3" s="1"/>
  <c r="AB33" i="3" s="1"/>
  <c r="N33" i="3" s="1"/>
  <c r="N73" i="3" s="1"/>
  <c r="V34" i="3"/>
  <c r="Y34" i="3" s="1"/>
  <c r="L34" i="3" s="1"/>
  <c r="L74" i="3" s="1"/>
  <c r="V35" i="3"/>
  <c r="Y35" i="3" s="1"/>
  <c r="L35" i="3" s="1"/>
  <c r="L75" i="3" s="1"/>
  <c r="V36" i="3"/>
  <c r="Y36" i="3" s="1"/>
  <c r="V24" i="3"/>
  <c r="Y24" i="3" s="1"/>
  <c r="AB24" i="3" s="1"/>
  <c r="V25" i="3"/>
  <c r="Y25" i="3" s="1"/>
  <c r="V26" i="3"/>
  <c r="V27" i="3"/>
  <c r="Y27" i="3" s="1"/>
  <c r="AB27" i="3" s="1"/>
  <c r="N27" i="3" s="1"/>
  <c r="N70" i="3" s="1"/>
  <c r="V23" i="3"/>
  <c r="Y23" i="3" s="1"/>
  <c r="V18" i="3"/>
  <c r="W18" i="3" s="1"/>
  <c r="V19" i="3"/>
  <c r="W19" i="3" s="1"/>
  <c r="V20" i="3"/>
  <c r="W20" i="3" s="1"/>
  <c r="V21" i="3"/>
  <c r="Y21" i="3" s="1"/>
  <c r="Z21" i="3" s="1"/>
  <c r="V17" i="3"/>
  <c r="W17" i="3" s="1"/>
  <c r="V32" i="3"/>
  <c r="Y32" i="3" s="1"/>
  <c r="J18" i="3"/>
  <c r="J61" i="3" s="1"/>
  <c r="J19" i="3"/>
  <c r="J62" i="3" s="1"/>
  <c r="J20" i="3"/>
  <c r="J63" i="3" s="1"/>
  <c r="J21" i="3"/>
  <c r="J64" i="3" s="1"/>
  <c r="J23" i="3"/>
  <c r="J66" i="3" s="1"/>
  <c r="J24" i="3"/>
  <c r="J67" i="3" s="1"/>
  <c r="J25" i="3"/>
  <c r="J68" i="3" s="1"/>
  <c r="J26" i="3"/>
  <c r="J69" i="3" s="1"/>
  <c r="J27" i="3"/>
  <c r="J70" i="3" s="1"/>
  <c r="AH14" i="3"/>
  <c r="AE14" i="3"/>
  <c r="AB14" i="3"/>
  <c r="V14" i="3"/>
  <c r="AD31" i="1"/>
  <c r="AE31" i="1"/>
  <c r="G41" i="1"/>
  <c r="G84" i="1" s="1"/>
  <c r="H41" i="1"/>
  <c r="H84" i="1" s="1"/>
  <c r="G42" i="1"/>
  <c r="H42" i="1"/>
  <c r="G43" i="1"/>
  <c r="H43" i="1"/>
  <c r="G44" i="1"/>
  <c r="H44" i="1"/>
  <c r="C38" i="1"/>
  <c r="C37" i="1"/>
  <c r="C36" i="1"/>
  <c r="C35" i="1"/>
  <c r="C34" i="1"/>
  <c r="C20" i="1"/>
  <c r="C21" i="1"/>
  <c r="C22" i="1"/>
  <c r="C23" i="1"/>
  <c r="C36" i="3"/>
  <c r="C35" i="3"/>
  <c r="C34" i="3"/>
  <c r="C33" i="3"/>
  <c r="C32" i="3"/>
  <c r="C21" i="3"/>
  <c r="H56" i="1"/>
  <c r="H49" i="1"/>
  <c r="AE49" i="1" s="1"/>
  <c r="H50" i="1"/>
  <c r="AE50" i="1" s="1"/>
  <c r="H51" i="1"/>
  <c r="AE51" i="1" s="1"/>
  <c r="M56" i="1"/>
  <c r="R56" i="1"/>
  <c r="W56" i="1"/>
  <c r="AB56" i="1"/>
  <c r="J185" i="3"/>
  <c r="J186" i="3"/>
  <c r="L186" i="3"/>
  <c r="N186" i="3"/>
  <c r="P186" i="3"/>
  <c r="R186" i="3"/>
  <c r="R185" i="3"/>
  <c r="P185" i="3"/>
  <c r="N185" i="3"/>
  <c r="L185" i="3"/>
  <c r="AD138" i="1"/>
  <c r="AE138" i="1"/>
  <c r="AB139" i="1"/>
  <c r="AA139" i="1"/>
  <c r="W139" i="1"/>
  <c r="V139" i="1"/>
  <c r="R139" i="1"/>
  <c r="Q139" i="1"/>
  <c r="M139" i="1"/>
  <c r="L139" i="1"/>
  <c r="H139" i="1"/>
  <c r="G139" i="1"/>
  <c r="J137" i="3"/>
  <c r="L137" i="3"/>
  <c r="N137" i="3"/>
  <c r="P137" i="3"/>
  <c r="R137" i="3"/>
  <c r="AA198" i="1"/>
  <c r="V198" i="1"/>
  <c r="Q198" i="1"/>
  <c r="L198" i="1"/>
  <c r="G198" i="1"/>
  <c r="R197" i="3"/>
  <c r="P197" i="3"/>
  <c r="N197" i="3"/>
  <c r="L197" i="3"/>
  <c r="J197" i="3"/>
  <c r="AE54" i="1"/>
  <c r="AE55" i="1"/>
  <c r="AD50" i="1"/>
  <c r="AD51" i="1"/>
  <c r="AC34" i="5"/>
  <c r="J17" i="3"/>
  <c r="J60" i="3" s="1"/>
  <c r="J87" i="3" s="1"/>
  <c r="AD75" i="1" l="1"/>
  <c r="AE74" i="1"/>
  <c r="AD82" i="1"/>
  <c r="AE82" i="1"/>
  <c r="AD74" i="1"/>
  <c r="AG74" i="1" s="1"/>
  <c r="AE76" i="1"/>
  <c r="AG75" i="1"/>
  <c r="AD76" i="1"/>
  <c r="AG76" i="1" s="1"/>
  <c r="T86" i="3"/>
  <c r="O44" i="2"/>
  <c r="R44" i="2" s="1"/>
  <c r="AG82" i="1"/>
  <c r="AK22" i="1"/>
  <c r="H38" i="1"/>
  <c r="H81" i="1" s="1"/>
  <c r="R42" i="1"/>
  <c r="R20" i="1"/>
  <c r="R63" i="1" s="1"/>
  <c r="V54" i="1"/>
  <c r="Q29" i="1"/>
  <c r="Q72" i="1" s="1"/>
  <c r="G37" i="1"/>
  <c r="G80" i="1" s="1"/>
  <c r="L29" i="1"/>
  <c r="L72" i="1" s="1"/>
  <c r="H36" i="1"/>
  <c r="G51" i="1"/>
  <c r="G29" i="1"/>
  <c r="G72" i="1" s="1"/>
  <c r="G50" i="1"/>
  <c r="M36" i="1"/>
  <c r="L54" i="1"/>
  <c r="AK37" i="1"/>
  <c r="AM37" i="1"/>
  <c r="M37" i="1" s="1"/>
  <c r="M80" i="1" s="1"/>
  <c r="G22" i="1"/>
  <c r="G65" i="1" s="1"/>
  <c r="M42" i="1"/>
  <c r="G21" i="1"/>
  <c r="G64" i="1" s="1"/>
  <c r="L42" i="1"/>
  <c r="L38" i="3"/>
  <c r="L78" i="3" s="1"/>
  <c r="W32" i="3"/>
  <c r="J52" i="3"/>
  <c r="W36" i="3"/>
  <c r="Y40" i="3"/>
  <c r="J48" i="3"/>
  <c r="P48" i="3"/>
  <c r="Z36" i="3"/>
  <c r="AB36" i="3"/>
  <c r="AE36" i="3" s="1"/>
  <c r="P36" i="3" s="1"/>
  <c r="P76" i="3" s="1"/>
  <c r="W21" i="3"/>
  <c r="Y20" i="3"/>
  <c r="AB20" i="3" s="1"/>
  <c r="N20" i="3" s="1"/>
  <c r="N63" i="3" s="1"/>
  <c r="L42" i="3"/>
  <c r="L82" i="3" s="1"/>
  <c r="L41" i="3"/>
  <c r="L81" i="3" s="1"/>
  <c r="L49" i="3"/>
  <c r="L53" i="3"/>
  <c r="L54" i="3" s="1"/>
  <c r="Q54" i="1"/>
  <c r="L55" i="1"/>
  <c r="G55" i="1"/>
  <c r="Q55" i="1"/>
  <c r="G54" i="1"/>
  <c r="V55" i="1"/>
  <c r="G49" i="1"/>
  <c r="Q49" i="1"/>
  <c r="Q52" i="1" s="1"/>
  <c r="L49" i="1"/>
  <c r="L52" i="1" s="1"/>
  <c r="V49" i="1"/>
  <c r="V52" i="1" s="1"/>
  <c r="H40" i="1"/>
  <c r="H83" i="1" s="1"/>
  <c r="G40" i="1"/>
  <c r="G83" i="1" s="1"/>
  <c r="L40" i="1"/>
  <c r="L83" i="1" s="1"/>
  <c r="M44" i="1"/>
  <c r="M43" i="1"/>
  <c r="L38" i="1"/>
  <c r="L81" i="1" s="1"/>
  <c r="M38" i="1"/>
  <c r="M81" i="1" s="1"/>
  <c r="G36" i="1"/>
  <c r="L34" i="1"/>
  <c r="L77" i="1" s="1"/>
  <c r="G34" i="1"/>
  <c r="G77" i="1" s="1"/>
  <c r="H35" i="1"/>
  <c r="H78" i="1" s="1"/>
  <c r="M35" i="1"/>
  <c r="M78" i="1" s="1"/>
  <c r="AK36" i="1"/>
  <c r="H34" i="1"/>
  <c r="H77" i="1" s="1"/>
  <c r="G35" i="1"/>
  <c r="G78" i="1" s="1"/>
  <c r="G38" i="1"/>
  <c r="G81" i="1" s="1"/>
  <c r="L26" i="1"/>
  <c r="L69" i="1" s="1"/>
  <c r="Q25" i="1"/>
  <c r="Q68" i="1" s="1"/>
  <c r="M29" i="1"/>
  <c r="M72" i="1" s="1"/>
  <c r="H26" i="1"/>
  <c r="H69" i="1" s="1"/>
  <c r="M25" i="1"/>
  <c r="M68" i="1" s="1"/>
  <c r="G26" i="1"/>
  <c r="G69" i="1" s="1"/>
  <c r="L25" i="1"/>
  <c r="L68" i="1" s="1"/>
  <c r="H29" i="1"/>
  <c r="H72" i="1" s="1"/>
  <c r="H25" i="1"/>
  <c r="H68" i="1" s="1"/>
  <c r="H28" i="1"/>
  <c r="H71" i="1" s="1"/>
  <c r="G25" i="1"/>
  <c r="G68" i="1" s="1"/>
  <c r="G28" i="1"/>
  <c r="G71" i="1" s="1"/>
  <c r="H27" i="1"/>
  <c r="AM19" i="1"/>
  <c r="AP19" i="1" s="1"/>
  <c r="G19" i="1"/>
  <c r="G62" i="1" s="1"/>
  <c r="H19" i="1"/>
  <c r="J53" i="3"/>
  <c r="L48" i="3"/>
  <c r="J49" i="3"/>
  <c r="Y47" i="3"/>
  <c r="L47" i="3" s="1"/>
  <c r="L39" i="3"/>
  <c r="L79" i="3" s="1"/>
  <c r="AB32" i="3"/>
  <c r="N32" i="3" s="1"/>
  <c r="N72" i="3" s="1"/>
  <c r="L32" i="3"/>
  <c r="L72" i="3" s="1"/>
  <c r="W33" i="3"/>
  <c r="L33" i="3"/>
  <c r="L73" i="3" s="1"/>
  <c r="L36" i="3"/>
  <c r="L76" i="3" s="1"/>
  <c r="AB23" i="3"/>
  <c r="AE23" i="3" s="1"/>
  <c r="P23" i="3" s="1"/>
  <c r="P66" i="3" s="1"/>
  <c r="L23" i="3"/>
  <c r="L66" i="3" s="1"/>
  <c r="Y26" i="3"/>
  <c r="Y19" i="3"/>
  <c r="AB19" i="3" s="1"/>
  <c r="N19" i="3" s="1"/>
  <c r="N62" i="3" s="1"/>
  <c r="Y18" i="3"/>
  <c r="AB18" i="3" s="1"/>
  <c r="N18" i="3" s="1"/>
  <c r="N61" i="3" s="1"/>
  <c r="Y17" i="3"/>
  <c r="AB17" i="3" s="1"/>
  <c r="N17" i="3" s="1"/>
  <c r="N60" i="3" s="1"/>
  <c r="L21" i="1"/>
  <c r="L64" i="1" s="1"/>
  <c r="M21" i="1"/>
  <c r="M64" i="1" s="1"/>
  <c r="G23" i="1"/>
  <c r="AM22" i="1"/>
  <c r="H21" i="1"/>
  <c r="H64" i="1" s="1"/>
  <c r="M20" i="1"/>
  <c r="M63" i="1" s="1"/>
  <c r="L20" i="1"/>
  <c r="L63" i="1" s="1"/>
  <c r="H20" i="1"/>
  <c r="H63" i="1" s="1"/>
  <c r="H23" i="1"/>
  <c r="G20" i="1"/>
  <c r="G63" i="1" s="1"/>
  <c r="AM28" i="1"/>
  <c r="AP28" i="1" s="1"/>
  <c r="G70" i="1"/>
  <c r="AP44" i="1"/>
  <c r="AM41" i="1"/>
  <c r="AP40" i="1"/>
  <c r="AP35" i="1"/>
  <c r="AN35" i="1"/>
  <c r="AK35" i="1"/>
  <c r="AM27" i="1"/>
  <c r="AK20" i="1"/>
  <c r="AM23" i="1"/>
  <c r="AP23" i="1" s="1"/>
  <c r="AP38" i="1"/>
  <c r="AN38" i="1"/>
  <c r="AP34" i="1"/>
  <c r="AN34" i="1"/>
  <c r="AP43" i="1"/>
  <c r="AS42" i="1"/>
  <c r="AS20" i="1"/>
  <c r="AQ20" i="1"/>
  <c r="AN36" i="1"/>
  <c r="AP36" i="1"/>
  <c r="AP21" i="1"/>
  <c r="AN21" i="1"/>
  <c r="AS25" i="1"/>
  <c r="AP26" i="1"/>
  <c r="AS29" i="1"/>
  <c r="AN20" i="1"/>
  <c r="AK21" i="1"/>
  <c r="AK34" i="1"/>
  <c r="AK38" i="1"/>
  <c r="N48" i="3"/>
  <c r="P49" i="3"/>
  <c r="N49" i="3"/>
  <c r="AE53" i="3"/>
  <c r="P53" i="3" s="1"/>
  <c r="AB52" i="3"/>
  <c r="N52" i="3" s="1"/>
  <c r="Z35" i="3"/>
  <c r="AB35" i="3"/>
  <c r="AB34" i="3"/>
  <c r="N34" i="3" s="1"/>
  <c r="N74" i="3" s="1"/>
  <c r="Z34" i="3"/>
  <c r="W35" i="3"/>
  <c r="W34" i="3"/>
  <c r="L27" i="3"/>
  <c r="L70" i="3" s="1"/>
  <c r="L21" i="3"/>
  <c r="L64" i="3" s="1"/>
  <c r="AC33" i="3"/>
  <c r="AE33" i="3"/>
  <c r="P33" i="3" s="1"/>
  <c r="P73" i="3" s="1"/>
  <c r="AH36" i="3"/>
  <c r="AE41" i="3"/>
  <c r="P41" i="3" s="1"/>
  <c r="P81" i="3" s="1"/>
  <c r="AE38" i="3"/>
  <c r="P38" i="3" s="1"/>
  <c r="P78" i="3" s="1"/>
  <c r="AE42" i="3"/>
  <c r="P42" i="3" s="1"/>
  <c r="P82" i="3" s="1"/>
  <c r="AB39" i="3"/>
  <c r="N39" i="3" s="1"/>
  <c r="N79" i="3" s="1"/>
  <c r="Z32" i="3"/>
  <c r="Z33" i="3"/>
  <c r="L25" i="3"/>
  <c r="L68" i="3" s="1"/>
  <c r="AE24" i="3"/>
  <c r="P24" i="3" s="1"/>
  <c r="P67" i="3" s="1"/>
  <c r="N24" i="3"/>
  <c r="N67" i="3" s="1"/>
  <c r="L24" i="3"/>
  <c r="L67" i="3" s="1"/>
  <c r="AE27" i="3"/>
  <c r="P27" i="3" s="1"/>
  <c r="P70" i="3" s="1"/>
  <c r="AB25" i="3"/>
  <c r="N25" i="3" s="1"/>
  <c r="N68" i="3" s="1"/>
  <c r="AB21" i="3"/>
  <c r="N21" i="3" s="1"/>
  <c r="N64" i="3" s="1"/>
  <c r="AA56" i="1"/>
  <c r="H52" i="1"/>
  <c r="J187" i="3"/>
  <c r="J28" i="3"/>
  <c r="AE56" i="1"/>
  <c r="T186" i="3"/>
  <c r="AD139" i="1"/>
  <c r="AG138" i="1"/>
  <c r="AG50" i="1"/>
  <c r="AG51" i="1"/>
  <c r="C17" i="3"/>
  <c r="J54" i="3" l="1"/>
  <c r="L56" i="1"/>
  <c r="AN37" i="1"/>
  <c r="V56" i="1"/>
  <c r="Q56" i="1"/>
  <c r="G56" i="1"/>
  <c r="AN19" i="1"/>
  <c r="G52" i="1"/>
  <c r="AD52" i="1" s="1"/>
  <c r="AP37" i="1"/>
  <c r="L37" i="1"/>
  <c r="L80" i="1" s="1"/>
  <c r="Z20" i="3"/>
  <c r="AH24" i="3"/>
  <c r="R24" i="3" s="1"/>
  <c r="AF36" i="3"/>
  <c r="N36" i="3"/>
  <c r="N76" i="3" s="1"/>
  <c r="AC36" i="3"/>
  <c r="L17" i="3"/>
  <c r="L60" i="3" s="1"/>
  <c r="AE20" i="3"/>
  <c r="P20" i="3" s="1"/>
  <c r="P63" i="3" s="1"/>
  <c r="N23" i="3"/>
  <c r="N66" i="3" s="1"/>
  <c r="N87" i="3" s="1"/>
  <c r="Z17" i="3"/>
  <c r="AB40" i="3"/>
  <c r="N40" i="3" s="1"/>
  <c r="N80" i="3" s="1"/>
  <c r="L40" i="3"/>
  <c r="L80" i="3" s="1"/>
  <c r="AE17" i="3"/>
  <c r="AF17" i="3" s="1"/>
  <c r="AH23" i="3"/>
  <c r="R23" i="3" s="1"/>
  <c r="R66" i="3" s="1"/>
  <c r="AC32" i="3"/>
  <c r="L20" i="3"/>
  <c r="L63" i="3" s="1"/>
  <c r="J50" i="3"/>
  <c r="AC20" i="3"/>
  <c r="AC17" i="3"/>
  <c r="AE32" i="3"/>
  <c r="P32" i="3" s="1"/>
  <c r="P72" i="3" s="1"/>
  <c r="AC18" i="3"/>
  <c r="AE18" i="3"/>
  <c r="P18" i="3" s="1"/>
  <c r="P61" i="3" s="1"/>
  <c r="Z18" i="3"/>
  <c r="AB26" i="3"/>
  <c r="N26" i="3" s="1"/>
  <c r="N69" i="3" s="1"/>
  <c r="T49" i="3"/>
  <c r="L18" i="3"/>
  <c r="L61" i="3" s="1"/>
  <c r="T48" i="3"/>
  <c r="L50" i="3"/>
  <c r="AD55" i="1"/>
  <c r="AG55" i="1" s="1"/>
  <c r="AD54" i="1"/>
  <c r="AG54" i="1" s="1"/>
  <c r="AD49" i="1"/>
  <c r="AG49" i="1" s="1"/>
  <c r="V42" i="1"/>
  <c r="W42" i="1"/>
  <c r="Q43" i="1"/>
  <c r="R43" i="1"/>
  <c r="R40" i="1"/>
  <c r="R83" i="1" s="1"/>
  <c r="Q40" i="1"/>
  <c r="Q83" i="1" s="1"/>
  <c r="AP41" i="1"/>
  <c r="AS41" i="1" s="1"/>
  <c r="M41" i="1"/>
  <c r="M84" i="1" s="1"/>
  <c r="L41" i="1"/>
  <c r="L84" i="1" s="1"/>
  <c r="Q44" i="1"/>
  <c r="R44" i="1"/>
  <c r="Q38" i="1"/>
  <c r="Q81" i="1" s="1"/>
  <c r="R38" i="1"/>
  <c r="R81" i="1" s="1"/>
  <c r="R36" i="1"/>
  <c r="Q36" i="1"/>
  <c r="R34" i="1"/>
  <c r="R77" i="1" s="1"/>
  <c r="Q34" i="1"/>
  <c r="Q77" i="1" s="1"/>
  <c r="AQ35" i="1"/>
  <c r="Q35" i="1"/>
  <c r="Q78" i="1" s="1"/>
  <c r="R35" i="1"/>
  <c r="R78" i="1" s="1"/>
  <c r="Q28" i="1"/>
  <c r="Q71" i="1" s="1"/>
  <c r="R28" i="1"/>
  <c r="R71" i="1" s="1"/>
  <c r="V29" i="1"/>
  <c r="V72" i="1" s="1"/>
  <c r="W29" i="1"/>
  <c r="W72" i="1" s="1"/>
  <c r="L28" i="1"/>
  <c r="L71" i="1" s="1"/>
  <c r="M28" i="1"/>
  <c r="M71" i="1" s="1"/>
  <c r="L27" i="1"/>
  <c r="M27" i="1"/>
  <c r="M70" i="1" s="1"/>
  <c r="H70" i="1"/>
  <c r="Q26" i="1"/>
  <c r="R26" i="1"/>
  <c r="V25" i="1"/>
  <c r="W25" i="1"/>
  <c r="W68" i="1" s="1"/>
  <c r="Q19" i="1"/>
  <c r="Q62" i="1" s="1"/>
  <c r="R19" i="1"/>
  <c r="R62" i="1" s="1"/>
  <c r="AN23" i="1"/>
  <c r="H62" i="1"/>
  <c r="M19" i="1"/>
  <c r="M62" i="1" s="1"/>
  <c r="L19" i="1"/>
  <c r="L62" i="1" s="1"/>
  <c r="AI36" i="3"/>
  <c r="R36" i="3"/>
  <c r="R76" i="3" s="1"/>
  <c r="AE35" i="3"/>
  <c r="N35" i="3"/>
  <c r="N75" i="3" s="1"/>
  <c r="L26" i="3"/>
  <c r="L69" i="3" s="1"/>
  <c r="Z19" i="3"/>
  <c r="L19" i="3"/>
  <c r="L62" i="3" s="1"/>
  <c r="AS44" i="1"/>
  <c r="AV44" i="1" s="1"/>
  <c r="AS40" i="1"/>
  <c r="V20" i="1"/>
  <c r="V63" i="1" s="1"/>
  <c r="W20" i="1"/>
  <c r="H66" i="1"/>
  <c r="Q21" i="1"/>
  <c r="Q64" i="1" s="1"/>
  <c r="R21" i="1"/>
  <c r="R64" i="1" s="1"/>
  <c r="Q23" i="1"/>
  <c r="Q66" i="1" s="1"/>
  <c r="R23" i="1"/>
  <c r="R66" i="1" s="1"/>
  <c r="L23" i="1"/>
  <c r="L66" i="1" s="1"/>
  <c r="M23" i="1"/>
  <c r="M66" i="1" s="1"/>
  <c r="G66" i="1"/>
  <c r="AP22" i="1"/>
  <c r="M22" i="1"/>
  <c r="AN22" i="1"/>
  <c r="L22" i="1"/>
  <c r="AS35" i="1"/>
  <c r="AP27" i="1"/>
  <c r="AS38" i="1"/>
  <c r="AQ38" i="1"/>
  <c r="AS23" i="1"/>
  <c r="AQ23" i="1"/>
  <c r="AS26" i="1"/>
  <c r="AV42" i="1"/>
  <c r="AS43" i="1"/>
  <c r="AV29" i="1"/>
  <c r="AV20" i="1"/>
  <c r="AT20" i="1"/>
  <c r="AS36" i="1"/>
  <c r="AQ36" i="1"/>
  <c r="AV25" i="1"/>
  <c r="AS34" i="1"/>
  <c r="AQ34" i="1"/>
  <c r="AS21" i="1"/>
  <c r="AQ21" i="1"/>
  <c r="AS28" i="1"/>
  <c r="AS19" i="1"/>
  <c r="AQ19" i="1"/>
  <c r="N54" i="3"/>
  <c r="AB47" i="3"/>
  <c r="N47" i="3" s="1"/>
  <c r="AE52" i="3"/>
  <c r="P52" i="3" s="1"/>
  <c r="P54" i="3" s="1"/>
  <c r="AH53" i="3"/>
  <c r="R53" i="3" s="1"/>
  <c r="T53" i="3" s="1"/>
  <c r="AE34" i="3"/>
  <c r="P34" i="3" s="1"/>
  <c r="P74" i="3" s="1"/>
  <c r="AC34" i="3"/>
  <c r="AC35" i="3"/>
  <c r="AH42" i="3"/>
  <c r="AH41" i="3"/>
  <c r="AH38" i="3"/>
  <c r="AH33" i="3"/>
  <c r="AF33" i="3"/>
  <c r="AE39" i="3"/>
  <c r="P39" i="3" s="1"/>
  <c r="P79" i="3" s="1"/>
  <c r="AE25" i="3"/>
  <c r="P25" i="3" s="1"/>
  <c r="P68" i="3" s="1"/>
  <c r="AH27" i="3"/>
  <c r="AE21" i="3"/>
  <c r="P21" i="3" s="1"/>
  <c r="P64" i="3" s="1"/>
  <c r="AC21" i="3"/>
  <c r="AC19" i="3"/>
  <c r="AE19" i="3"/>
  <c r="P19" i="3" s="1"/>
  <c r="P62" i="3" s="1"/>
  <c r="AE52" i="1"/>
  <c r="J104" i="3"/>
  <c r="AA11" i="5"/>
  <c r="AB11" i="5" s="1"/>
  <c r="X11" i="5"/>
  <c r="Y11" i="5" s="1"/>
  <c r="V11" i="5"/>
  <c r="L87" i="3" l="1"/>
  <c r="AE26" i="3"/>
  <c r="P26" i="3" s="1"/>
  <c r="P69" i="3" s="1"/>
  <c r="R37" i="1"/>
  <c r="R80" i="1" s="1"/>
  <c r="Q37" i="1"/>
  <c r="Q80" i="1" s="1"/>
  <c r="AS37" i="1"/>
  <c r="AQ37" i="1"/>
  <c r="T76" i="3"/>
  <c r="T24" i="3"/>
  <c r="R67" i="3"/>
  <c r="T67" i="3" s="1"/>
  <c r="T23" i="3"/>
  <c r="AF20" i="3"/>
  <c r="AH20" i="3"/>
  <c r="R20" i="3" s="1"/>
  <c r="R63" i="3" s="1"/>
  <c r="T36" i="3"/>
  <c r="AE40" i="3"/>
  <c r="P40" i="3" s="1"/>
  <c r="P80" i="3" s="1"/>
  <c r="AH32" i="3"/>
  <c r="AI32" i="3" s="1"/>
  <c r="AF32" i="3"/>
  <c r="AH17" i="3"/>
  <c r="AI17" i="3" s="1"/>
  <c r="P17" i="3"/>
  <c r="P60" i="3" s="1"/>
  <c r="AH18" i="3"/>
  <c r="R18" i="3" s="1"/>
  <c r="R61" i="3" s="1"/>
  <c r="AF18" i="3"/>
  <c r="AD56" i="1"/>
  <c r="AA42" i="1"/>
  <c r="AD42" i="1" s="1"/>
  <c r="AB42" i="1"/>
  <c r="AE42" i="1" s="1"/>
  <c r="AA44" i="1"/>
  <c r="AB44" i="1"/>
  <c r="W41" i="1"/>
  <c r="W84" i="1" s="1"/>
  <c r="V41" i="1"/>
  <c r="V84" i="1" s="1"/>
  <c r="AV40" i="1"/>
  <c r="W40" i="1"/>
  <c r="W83" i="1" s="1"/>
  <c r="V40" i="1"/>
  <c r="V83" i="1" s="1"/>
  <c r="V43" i="1"/>
  <c r="W43" i="1"/>
  <c r="V44" i="1"/>
  <c r="W44" i="1"/>
  <c r="Q41" i="1"/>
  <c r="Q84" i="1" s="1"/>
  <c r="R41" i="1"/>
  <c r="R84" i="1" s="1"/>
  <c r="AV35" i="1"/>
  <c r="V35" i="1"/>
  <c r="V78" i="1" s="1"/>
  <c r="W35" i="1"/>
  <c r="W78" i="1" s="1"/>
  <c r="V36" i="1"/>
  <c r="W36" i="1"/>
  <c r="V34" i="1"/>
  <c r="V77" i="1" s="1"/>
  <c r="W34" i="1"/>
  <c r="W77" i="1" s="1"/>
  <c r="V38" i="1"/>
  <c r="V81" i="1" s="1"/>
  <c r="W38" i="1"/>
  <c r="W81" i="1" s="1"/>
  <c r="V26" i="1"/>
  <c r="V69" i="1" s="1"/>
  <c r="W26" i="1"/>
  <c r="W69" i="1" s="1"/>
  <c r="AA29" i="1"/>
  <c r="AB29" i="1"/>
  <c r="Q69" i="1"/>
  <c r="V68" i="1"/>
  <c r="AA25" i="1"/>
  <c r="AA68" i="1" s="1"/>
  <c r="AB25" i="1"/>
  <c r="AB68" i="1" s="1"/>
  <c r="W28" i="1"/>
  <c r="W71" i="1" s="1"/>
  <c r="V28" i="1"/>
  <c r="V71" i="1" s="1"/>
  <c r="R69" i="1"/>
  <c r="Q27" i="1"/>
  <c r="Q70" i="1" s="1"/>
  <c r="R27" i="1"/>
  <c r="R70" i="1" s="1"/>
  <c r="L70" i="1"/>
  <c r="V19" i="1"/>
  <c r="V62" i="1" s="1"/>
  <c r="W19" i="1"/>
  <c r="W62" i="1" s="1"/>
  <c r="R42" i="3"/>
  <c r="R38" i="3"/>
  <c r="R41" i="3"/>
  <c r="P35" i="3"/>
  <c r="P75" i="3" s="1"/>
  <c r="AH35" i="3"/>
  <c r="AF35" i="3"/>
  <c r="AI33" i="3"/>
  <c r="R33" i="3"/>
  <c r="AT35" i="1"/>
  <c r="M65" i="1"/>
  <c r="Q22" i="1"/>
  <c r="Q65" i="1" s="1"/>
  <c r="R22" i="1"/>
  <c r="R65" i="1" s="1"/>
  <c r="AQ22" i="1"/>
  <c r="AS22" i="1"/>
  <c r="AW20" i="1"/>
  <c r="AA20" i="1"/>
  <c r="AB20" i="1"/>
  <c r="AB63" i="1" s="1"/>
  <c r="V21" i="1"/>
  <c r="V64" i="1" s="1"/>
  <c r="W21" i="1"/>
  <c r="W64" i="1" s="1"/>
  <c r="V23" i="1"/>
  <c r="V66" i="1" s="1"/>
  <c r="W23" i="1"/>
  <c r="W63" i="1"/>
  <c r="L65" i="1"/>
  <c r="AS27" i="1"/>
  <c r="AV26" i="1"/>
  <c r="AV43" i="1"/>
  <c r="AV23" i="1"/>
  <c r="AT23" i="1"/>
  <c r="AT38" i="1"/>
  <c r="AV38" i="1"/>
  <c r="AT34" i="1"/>
  <c r="AV34" i="1"/>
  <c r="AV19" i="1"/>
  <c r="AT19" i="1"/>
  <c r="AV36" i="1"/>
  <c r="AT36" i="1"/>
  <c r="AV28" i="1"/>
  <c r="AT21" i="1"/>
  <c r="AV21" i="1"/>
  <c r="AV41" i="1"/>
  <c r="N50" i="3"/>
  <c r="AE47" i="3"/>
  <c r="P47" i="3" s="1"/>
  <c r="P50" i="3" s="1"/>
  <c r="AH52" i="3"/>
  <c r="R52" i="3" s="1"/>
  <c r="R54" i="3" s="1"/>
  <c r="T54" i="3" s="1"/>
  <c r="AH34" i="3"/>
  <c r="AF34" i="3"/>
  <c r="R27" i="3"/>
  <c r="AH39" i="3"/>
  <c r="AH26" i="3"/>
  <c r="AH25" i="3"/>
  <c r="AI20" i="3"/>
  <c r="AF21" i="3"/>
  <c r="AH21" i="3"/>
  <c r="R21" i="3" s="1"/>
  <c r="R64" i="3" s="1"/>
  <c r="AH19" i="3"/>
  <c r="R19" i="3" s="1"/>
  <c r="R62" i="3" s="1"/>
  <c r="AF19" i="3"/>
  <c r="AG52" i="1"/>
  <c r="G189" i="1"/>
  <c r="G184" i="1"/>
  <c r="G174" i="1"/>
  <c r="G166" i="1"/>
  <c r="G159" i="1"/>
  <c r="G153" i="1"/>
  <c r="G127" i="1"/>
  <c r="G120" i="1"/>
  <c r="G113" i="1"/>
  <c r="G106" i="1"/>
  <c r="G97" i="1"/>
  <c r="G45" i="1"/>
  <c r="G30" i="1"/>
  <c r="J182" i="3"/>
  <c r="J172" i="3"/>
  <c r="J164" i="3"/>
  <c r="J151" i="3"/>
  <c r="J95" i="3"/>
  <c r="J43" i="3"/>
  <c r="R153" i="1"/>
  <c r="Q153" i="1"/>
  <c r="AE188" i="1"/>
  <c r="AD188" i="1"/>
  <c r="AE187" i="1"/>
  <c r="AD187" i="1"/>
  <c r="AE183" i="1"/>
  <c r="AD183" i="1"/>
  <c r="AE182" i="1"/>
  <c r="AD182" i="1"/>
  <c r="AE181" i="1"/>
  <c r="AD181" i="1"/>
  <c r="AE180" i="1"/>
  <c r="AD180" i="1"/>
  <c r="AE179" i="1"/>
  <c r="AD179" i="1"/>
  <c r="AE178" i="1"/>
  <c r="AD178" i="1"/>
  <c r="AE177" i="1"/>
  <c r="AD177" i="1"/>
  <c r="AE173" i="1"/>
  <c r="AD173" i="1"/>
  <c r="AE172" i="1"/>
  <c r="AD172" i="1"/>
  <c r="AE171" i="1"/>
  <c r="AD171" i="1"/>
  <c r="AE170" i="1"/>
  <c r="AD170" i="1"/>
  <c r="AE169" i="1"/>
  <c r="AD169" i="1"/>
  <c r="AE165" i="1"/>
  <c r="AD165" i="1"/>
  <c r="AE164" i="1"/>
  <c r="AD164" i="1"/>
  <c r="AE163" i="1"/>
  <c r="AD163" i="1"/>
  <c r="AE162" i="1"/>
  <c r="AD162" i="1"/>
  <c r="AE158" i="1"/>
  <c r="AD158" i="1"/>
  <c r="AE157" i="1"/>
  <c r="AD157" i="1"/>
  <c r="AE156" i="1"/>
  <c r="AD156" i="1"/>
  <c r="AE152" i="1"/>
  <c r="AD152" i="1"/>
  <c r="AE151" i="1"/>
  <c r="AD151" i="1"/>
  <c r="AE150" i="1"/>
  <c r="AD150" i="1"/>
  <c r="AE149" i="1"/>
  <c r="AD149" i="1"/>
  <c r="AE148" i="1"/>
  <c r="AD148" i="1"/>
  <c r="AE147" i="1"/>
  <c r="AD147" i="1"/>
  <c r="AE146" i="1"/>
  <c r="AD146" i="1"/>
  <c r="AE145" i="1"/>
  <c r="AD145" i="1"/>
  <c r="AE144" i="1"/>
  <c r="AD144" i="1"/>
  <c r="AE143" i="1"/>
  <c r="AD143" i="1"/>
  <c r="AE142" i="1"/>
  <c r="AD142" i="1"/>
  <c r="AE137" i="1"/>
  <c r="AD137" i="1"/>
  <c r="AE136" i="1"/>
  <c r="AD136" i="1"/>
  <c r="AE135" i="1"/>
  <c r="AD135" i="1"/>
  <c r="AE134" i="1"/>
  <c r="AD134" i="1"/>
  <c r="AE133" i="1"/>
  <c r="AD133" i="1"/>
  <c r="AE132" i="1"/>
  <c r="AD132" i="1"/>
  <c r="AE131" i="1"/>
  <c r="AD131" i="1"/>
  <c r="AE126" i="1"/>
  <c r="AD126" i="1"/>
  <c r="AE125" i="1"/>
  <c r="AD125" i="1"/>
  <c r="AE124" i="1"/>
  <c r="AD124" i="1"/>
  <c r="AE123" i="1"/>
  <c r="AD123" i="1"/>
  <c r="AE122" i="1"/>
  <c r="AD122" i="1"/>
  <c r="AE119" i="1"/>
  <c r="AD119" i="1"/>
  <c r="AE118" i="1"/>
  <c r="AD118" i="1"/>
  <c r="AE117" i="1"/>
  <c r="AD117" i="1"/>
  <c r="AE116" i="1"/>
  <c r="AD116" i="1"/>
  <c r="AE115" i="1"/>
  <c r="AD115" i="1"/>
  <c r="AE112" i="1"/>
  <c r="AD112" i="1"/>
  <c r="AE111" i="1"/>
  <c r="AD111" i="1"/>
  <c r="AE110" i="1"/>
  <c r="AD110" i="1"/>
  <c r="AE109" i="1"/>
  <c r="AD109" i="1"/>
  <c r="AE108" i="1"/>
  <c r="AD108" i="1"/>
  <c r="AE105" i="1"/>
  <c r="AD105" i="1"/>
  <c r="AE104" i="1"/>
  <c r="AD104" i="1"/>
  <c r="AE103" i="1"/>
  <c r="AD103" i="1"/>
  <c r="AE102" i="1"/>
  <c r="AD102" i="1"/>
  <c r="AE101" i="1"/>
  <c r="AD101" i="1"/>
  <c r="AE96" i="1"/>
  <c r="AD96" i="1"/>
  <c r="AE95" i="1"/>
  <c r="AD95" i="1"/>
  <c r="AE94" i="1"/>
  <c r="AD94" i="1"/>
  <c r="T185" i="3"/>
  <c r="T181" i="3"/>
  <c r="T180" i="3"/>
  <c r="T179" i="3"/>
  <c r="T178" i="3"/>
  <c r="T177" i="3"/>
  <c r="T176" i="3"/>
  <c r="T175" i="3"/>
  <c r="T171" i="3"/>
  <c r="T170" i="3"/>
  <c r="T169" i="3"/>
  <c r="T168" i="3"/>
  <c r="T167" i="3"/>
  <c r="T163" i="3"/>
  <c r="T162" i="3"/>
  <c r="T161" i="3"/>
  <c r="T160" i="3"/>
  <c r="T150" i="3"/>
  <c r="T149" i="3"/>
  <c r="T148" i="3"/>
  <c r="T147" i="3"/>
  <c r="T146" i="3"/>
  <c r="T145" i="3"/>
  <c r="T144" i="3"/>
  <c r="T143" i="3"/>
  <c r="T142" i="3"/>
  <c r="T141" i="3"/>
  <c r="T140" i="3"/>
  <c r="T135" i="3"/>
  <c r="T134" i="3"/>
  <c r="T133" i="3"/>
  <c r="T132" i="3"/>
  <c r="T131" i="3"/>
  <c r="T130" i="3"/>
  <c r="T129" i="3"/>
  <c r="T124" i="3"/>
  <c r="T123" i="3"/>
  <c r="T122" i="3"/>
  <c r="T121" i="3"/>
  <c r="T120" i="3"/>
  <c r="T117" i="3"/>
  <c r="T116" i="3"/>
  <c r="T115" i="3"/>
  <c r="T114" i="3"/>
  <c r="T113" i="3"/>
  <c r="T110" i="3"/>
  <c r="T109" i="3"/>
  <c r="T108" i="3"/>
  <c r="T107" i="3"/>
  <c r="T106" i="3"/>
  <c r="T103" i="3"/>
  <c r="T102" i="3"/>
  <c r="T101" i="3"/>
  <c r="T100" i="3"/>
  <c r="T99" i="3"/>
  <c r="T94" i="3"/>
  <c r="T93" i="3"/>
  <c r="T92" i="3"/>
  <c r="H127" i="1"/>
  <c r="L127" i="1"/>
  <c r="M127" i="1"/>
  <c r="Q127" i="1"/>
  <c r="R127" i="1"/>
  <c r="V127" i="1"/>
  <c r="W127" i="1"/>
  <c r="AA127" i="1"/>
  <c r="AB127" i="1"/>
  <c r="H120" i="1"/>
  <c r="L120" i="1"/>
  <c r="M120" i="1"/>
  <c r="Q120" i="1"/>
  <c r="R120" i="1"/>
  <c r="V120" i="1"/>
  <c r="W120" i="1"/>
  <c r="AA120" i="1"/>
  <c r="AB120" i="1"/>
  <c r="T155" i="3"/>
  <c r="T156" i="3"/>
  <c r="T154" i="3"/>
  <c r="L125" i="3"/>
  <c r="N125" i="3"/>
  <c r="P125" i="3"/>
  <c r="R125" i="3"/>
  <c r="J125" i="3"/>
  <c r="L118" i="3"/>
  <c r="N118" i="3"/>
  <c r="P118" i="3"/>
  <c r="R118" i="3"/>
  <c r="J118" i="3"/>
  <c r="L111" i="3"/>
  <c r="N111" i="3"/>
  <c r="P111" i="3"/>
  <c r="R111" i="3"/>
  <c r="L104" i="3"/>
  <c r="N104" i="3"/>
  <c r="P104" i="3"/>
  <c r="R104" i="3"/>
  <c r="H113" i="1"/>
  <c r="L113" i="1"/>
  <c r="M113" i="1"/>
  <c r="Q113" i="1"/>
  <c r="R113" i="1"/>
  <c r="V113" i="1"/>
  <c r="W113" i="1"/>
  <c r="AA113" i="1"/>
  <c r="AB113" i="1"/>
  <c r="H106" i="1"/>
  <c r="L106" i="1"/>
  <c r="M106" i="1"/>
  <c r="Q106" i="1"/>
  <c r="R106" i="1"/>
  <c r="V106" i="1"/>
  <c r="W106" i="1"/>
  <c r="AA106" i="1"/>
  <c r="AB106" i="1"/>
  <c r="H45" i="1"/>
  <c r="H30" i="1"/>
  <c r="P87" i="3" l="1"/>
  <c r="AE29" i="1"/>
  <c r="AB72" i="1"/>
  <c r="AE72" i="1" s="1"/>
  <c r="AD29" i="1"/>
  <c r="AG29" i="1" s="1"/>
  <c r="AA72" i="1"/>
  <c r="AD72" i="1" s="1"/>
  <c r="AG72" i="1" s="1"/>
  <c r="V37" i="1"/>
  <c r="V80" i="1" s="1"/>
  <c r="AV37" i="1"/>
  <c r="AT37" i="1"/>
  <c r="W37" i="1"/>
  <c r="W80" i="1" s="1"/>
  <c r="T42" i="3"/>
  <c r="R82" i="3"/>
  <c r="T82" i="3" s="1"/>
  <c r="T41" i="3"/>
  <c r="R81" i="3"/>
  <c r="T81" i="3" s="1"/>
  <c r="T33" i="3"/>
  <c r="R73" i="3"/>
  <c r="T73" i="3" s="1"/>
  <c r="T27" i="3"/>
  <c r="R70" i="3"/>
  <c r="T70" i="3" s="1"/>
  <c r="T20" i="3"/>
  <c r="T18" i="3"/>
  <c r="T38" i="3"/>
  <c r="R78" i="3"/>
  <c r="T78" i="3" s="1"/>
  <c r="AH40" i="3"/>
  <c r="R40" i="3" s="1"/>
  <c r="R32" i="3"/>
  <c r="R17" i="3"/>
  <c r="J126" i="3"/>
  <c r="AI18" i="3"/>
  <c r="AE44" i="1"/>
  <c r="AD44" i="1"/>
  <c r="AG42" i="1"/>
  <c r="AA43" i="1"/>
  <c r="AD43" i="1" s="1"/>
  <c r="AB43" i="1"/>
  <c r="AE43" i="1" s="1"/>
  <c r="AB40" i="1"/>
  <c r="AB83" i="1" s="1"/>
  <c r="AE83" i="1" s="1"/>
  <c r="AA40" i="1"/>
  <c r="AA83" i="1" s="1"/>
  <c r="AD83" i="1" s="1"/>
  <c r="AA41" i="1"/>
  <c r="AB41" i="1"/>
  <c r="AW38" i="1"/>
  <c r="AA38" i="1"/>
  <c r="AB38" i="1"/>
  <c r="AW34" i="1"/>
  <c r="AA34" i="1"/>
  <c r="AB34" i="1"/>
  <c r="AW36" i="1"/>
  <c r="AA36" i="1"/>
  <c r="AD36" i="1" s="1"/>
  <c r="AB36" i="1"/>
  <c r="AE36" i="1" s="1"/>
  <c r="AW35" i="1"/>
  <c r="AA35" i="1"/>
  <c r="AB35" i="1"/>
  <c r="AE25" i="1"/>
  <c r="AA26" i="1"/>
  <c r="AB26" i="1"/>
  <c r="AB69" i="1" s="1"/>
  <c r="V27" i="1"/>
  <c r="W27" i="1"/>
  <c r="W70" i="1" s="1"/>
  <c r="AD25" i="1"/>
  <c r="AA28" i="1"/>
  <c r="AB28" i="1"/>
  <c r="AW19" i="1"/>
  <c r="AB19" i="1"/>
  <c r="AA19" i="1"/>
  <c r="AE20" i="1"/>
  <c r="R39" i="3"/>
  <c r="AI34" i="3"/>
  <c r="R34" i="3"/>
  <c r="AI35" i="3"/>
  <c r="R35" i="3"/>
  <c r="AW21" i="1"/>
  <c r="AA21" i="1"/>
  <c r="AB21" i="1"/>
  <c r="AB64" i="1" s="1"/>
  <c r="AA63" i="1"/>
  <c r="AD20" i="1"/>
  <c r="V22" i="1"/>
  <c r="W22" i="1"/>
  <c r="W65" i="1" s="1"/>
  <c r="AT22" i="1"/>
  <c r="AV22" i="1"/>
  <c r="W66" i="1"/>
  <c r="AW23" i="1"/>
  <c r="AB23" i="1"/>
  <c r="AB66" i="1" s="1"/>
  <c r="AA23" i="1"/>
  <c r="AA66" i="1" s="1"/>
  <c r="AV27" i="1"/>
  <c r="T52" i="3"/>
  <c r="AH47" i="3"/>
  <c r="R47" i="3" s="1"/>
  <c r="R50" i="3" s="1"/>
  <c r="T50" i="3" s="1"/>
  <c r="R26" i="3"/>
  <c r="R25" i="3"/>
  <c r="AI19" i="3"/>
  <c r="T19" i="3"/>
  <c r="AI21" i="3"/>
  <c r="T21" i="3"/>
  <c r="H58" i="1"/>
  <c r="G58" i="1"/>
  <c r="J56" i="3"/>
  <c r="J89" i="3" s="1"/>
  <c r="AA128" i="1"/>
  <c r="W128" i="1"/>
  <c r="V128" i="1"/>
  <c r="Q128" i="1"/>
  <c r="M128" i="1"/>
  <c r="L128" i="1"/>
  <c r="R128" i="1"/>
  <c r="AB128" i="1"/>
  <c r="H128" i="1"/>
  <c r="G128" i="1"/>
  <c r="N126" i="3"/>
  <c r="P126" i="3"/>
  <c r="L126" i="3"/>
  <c r="AE120" i="1"/>
  <c r="T125" i="3"/>
  <c r="T118" i="3"/>
  <c r="T111" i="3"/>
  <c r="R126" i="3"/>
  <c r="T104" i="3"/>
  <c r="AE113" i="1"/>
  <c r="AD113" i="1"/>
  <c r="AD120" i="1"/>
  <c r="AE106" i="1"/>
  <c r="AD127" i="1"/>
  <c r="AD106" i="1"/>
  <c r="AE127" i="1"/>
  <c r="AG187" i="1"/>
  <c r="AG117" i="1"/>
  <c r="AG132" i="1"/>
  <c r="AG165" i="1"/>
  <c r="AG134" i="1"/>
  <c r="AG115" i="1"/>
  <c r="AG181" i="1"/>
  <c r="AG147" i="1"/>
  <c r="AG104" i="1"/>
  <c r="AG142" i="1"/>
  <c r="AG179" i="1"/>
  <c r="AG116" i="1"/>
  <c r="AG146" i="1"/>
  <c r="AG124" i="1"/>
  <c r="AG118" i="1"/>
  <c r="AG173" i="1"/>
  <c r="AG163" i="1"/>
  <c r="AG123" i="1"/>
  <c r="AG108" i="1"/>
  <c r="AG148" i="1"/>
  <c r="AG135" i="1"/>
  <c r="AG157" i="1"/>
  <c r="AG103" i="1"/>
  <c r="AG95" i="1"/>
  <c r="AG152" i="1"/>
  <c r="AG145" i="1"/>
  <c r="AG122" i="1"/>
  <c r="AG164" i="1"/>
  <c r="AG125" i="1"/>
  <c r="AG109" i="1"/>
  <c r="AG171" i="1"/>
  <c r="AG151" i="1"/>
  <c r="AG131" i="1"/>
  <c r="AG149" i="1"/>
  <c r="AG162" i="1"/>
  <c r="AG150" i="1"/>
  <c r="AG182" i="1"/>
  <c r="AG170" i="1"/>
  <c r="AG136" i="1"/>
  <c r="AG119" i="1"/>
  <c r="AG111" i="1"/>
  <c r="AG102" i="1"/>
  <c r="AG137" i="1"/>
  <c r="AG96" i="1"/>
  <c r="AG188" i="1"/>
  <c r="AG133" i="1"/>
  <c r="AG156" i="1"/>
  <c r="AG178" i="1"/>
  <c r="AG169" i="1"/>
  <c r="AG158" i="1"/>
  <c r="AG126" i="1"/>
  <c r="AG105" i="1"/>
  <c r="AG101" i="1"/>
  <c r="AG94" i="1"/>
  <c r="AG112" i="1"/>
  <c r="AG172" i="1"/>
  <c r="AG110" i="1"/>
  <c r="AG183" i="1"/>
  <c r="AG143" i="1"/>
  <c r="AG180" i="1"/>
  <c r="AG177" i="1"/>
  <c r="AG144" i="1"/>
  <c r="AG83" i="1" l="1"/>
  <c r="AD41" i="1"/>
  <c r="AA84" i="1"/>
  <c r="AD84" i="1" s="1"/>
  <c r="AE41" i="1"/>
  <c r="AB84" i="1"/>
  <c r="AE84" i="1" s="1"/>
  <c r="AE34" i="1"/>
  <c r="AB77" i="1"/>
  <c r="AE77" i="1" s="1"/>
  <c r="AD38" i="1"/>
  <c r="AG38" i="1" s="1"/>
  <c r="AA81" i="1"/>
  <c r="AD81" i="1" s="1"/>
  <c r="AE28" i="1"/>
  <c r="AB71" i="1"/>
  <c r="AE71" i="1" s="1"/>
  <c r="AD34" i="1"/>
  <c r="AA77" i="1"/>
  <c r="AD77" i="1" s="1"/>
  <c r="AD28" i="1"/>
  <c r="AG28" i="1" s="1"/>
  <c r="AA71" i="1"/>
  <c r="AD71" i="1" s="1"/>
  <c r="AG71" i="1" s="1"/>
  <c r="AE35" i="1"/>
  <c r="AG35" i="1" s="1"/>
  <c r="AB78" i="1"/>
  <c r="AE78" i="1" s="1"/>
  <c r="AD35" i="1"/>
  <c r="AA78" i="1"/>
  <c r="AD78" i="1" s="1"/>
  <c r="AG78" i="1" s="1"/>
  <c r="AE38" i="1"/>
  <c r="AB81" i="1"/>
  <c r="AE81" i="1" s="1"/>
  <c r="T17" i="3"/>
  <c r="R60" i="3"/>
  <c r="AG34" i="1"/>
  <c r="AG44" i="1"/>
  <c r="AW37" i="1"/>
  <c r="AB37" i="1"/>
  <c r="AA37" i="1"/>
  <c r="T40" i="3"/>
  <c r="R80" i="3"/>
  <c r="T80" i="3" s="1"/>
  <c r="T39" i="3"/>
  <c r="R79" i="3"/>
  <c r="T79" i="3" s="1"/>
  <c r="T34" i="3"/>
  <c r="R74" i="3"/>
  <c r="T74" i="3" s="1"/>
  <c r="T35" i="3"/>
  <c r="R75" i="3"/>
  <c r="T75" i="3" s="1"/>
  <c r="T25" i="3"/>
  <c r="R68" i="3"/>
  <c r="T68" i="3" s="1"/>
  <c r="T26" i="3"/>
  <c r="R69" i="3"/>
  <c r="T69" i="3" s="1"/>
  <c r="T32" i="3"/>
  <c r="R72" i="3"/>
  <c r="T72" i="3" s="1"/>
  <c r="AE26" i="1"/>
  <c r="AD23" i="1"/>
  <c r="AG41" i="1"/>
  <c r="AG43" i="1"/>
  <c r="AG36" i="1"/>
  <c r="V70" i="1"/>
  <c r="AA69" i="1"/>
  <c r="AD26" i="1"/>
  <c r="AB27" i="1"/>
  <c r="AB70" i="1" s="1"/>
  <c r="AA27" i="1"/>
  <c r="AA70" i="1" s="1"/>
  <c r="AG25" i="1"/>
  <c r="AA62" i="1"/>
  <c r="AD19" i="1"/>
  <c r="AE21" i="1"/>
  <c r="AG20" i="1"/>
  <c r="AB62" i="1"/>
  <c r="AE19" i="1"/>
  <c r="V65" i="1"/>
  <c r="AW22" i="1"/>
  <c r="AB22" i="1"/>
  <c r="AA22" i="1"/>
  <c r="AA65" i="1" s="1"/>
  <c r="AE23" i="1"/>
  <c r="AA64" i="1"/>
  <c r="AD21" i="1"/>
  <c r="T47" i="3"/>
  <c r="G191" i="1"/>
  <c r="AE128" i="1"/>
  <c r="AG120" i="1"/>
  <c r="T126" i="3"/>
  <c r="AG127" i="1"/>
  <c r="AG113" i="1"/>
  <c r="AG106" i="1"/>
  <c r="T60" i="3" l="1"/>
  <c r="R87" i="3"/>
  <c r="T87" i="3" s="1"/>
  <c r="AG77" i="1"/>
  <c r="AD37" i="1"/>
  <c r="AA80" i="1"/>
  <c r="AD80" i="1" s="1"/>
  <c r="AE37" i="1"/>
  <c r="AB80" i="1"/>
  <c r="AE80" i="1" s="1"/>
  <c r="AG84" i="1"/>
  <c r="AG81" i="1"/>
  <c r="AG26" i="1"/>
  <c r="AG23" i="1"/>
  <c r="AE27" i="1"/>
  <c r="AD27" i="1"/>
  <c r="AG21" i="1"/>
  <c r="AG19" i="1"/>
  <c r="AB65" i="1"/>
  <c r="AE22" i="1"/>
  <c r="AD22" i="1"/>
  <c r="J157" i="3"/>
  <c r="L43" i="3"/>
  <c r="N43" i="3"/>
  <c r="P43" i="3"/>
  <c r="R43" i="3"/>
  <c r="L28" i="3"/>
  <c r="N28" i="3"/>
  <c r="P28" i="3"/>
  <c r="R28" i="3"/>
  <c r="H189" i="1"/>
  <c r="L189" i="1"/>
  <c r="M189" i="1"/>
  <c r="Q189" i="1"/>
  <c r="R189" i="1"/>
  <c r="V189" i="1"/>
  <c r="W189" i="1"/>
  <c r="AA189" i="1"/>
  <c r="AB189" i="1"/>
  <c r="H184" i="1"/>
  <c r="L184" i="1"/>
  <c r="M184" i="1"/>
  <c r="Q184" i="1"/>
  <c r="R184" i="1"/>
  <c r="V184" i="1"/>
  <c r="W184" i="1"/>
  <c r="AA184" i="1"/>
  <c r="AB184" i="1"/>
  <c r="H174" i="1"/>
  <c r="L174" i="1"/>
  <c r="M174" i="1"/>
  <c r="Q174" i="1"/>
  <c r="R174" i="1"/>
  <c r="V174" i="1"/>
  <c r="W174" i="1"/>
  <c r="AA174" i="1"/>
  <c r="AB174" i="1"/>
  <c r="H166" i="1"/>
  <c r="L166" i="1"/>
  <c r="M166" i="1"/>
  <c r="Q166" i="1"/>
  <c r="R166" i="1"/>
  <c r="V166" i="1"/>
  <c r="W166" i="1"/>
  <c r="AA166" i="1"/>
  <c r="AB166" i="1"/>
  <c r="H159" i="1"/>
  <c r="L159" i="1"/>
  <c r="M159" i="1"/>
  <c r="Q159" i="1"/>
  <c r="R159" i="1"/>
  <c r="V159" i="1"/>
  <c r="W159" i="1"/>
  <c r="AA159" i="1"/>
  <c r="AB159" i="1"/>
  <c r="H153" i="1"/>
  <c r="L153" i="1"/>
  <c r="M153" i="1"/>
  <c r="V153" i="1"/>
  <c r="W153" i="1"/>
  <c r="AA153" i="1"/>
  <c r="AB153" i="1"/>
  <c r="H97" i="1"/>
  <c r="L97" i="1"/>
  <c r="M97" i="1"/>
  <c r="Q97" i="1"/>
  <c r="R97" i="1"/>
  <c r="V97" i="1"/>
  <c r="W97" i="1"/>
  <c r="AA97" i="1"/>
  <c r="AB97" i="1"/>
  <c r="L45" i="1"/>
  <c r="M45" i="1"/>
  <c r="Q45" i="1"/>
  <c r="R45" i="1"/>
  <c r="V45" i="1"/>
  <c r="W45" i="1"/>
  <c r="L30" i="1"/>
  <c r="M30" i="1"/>
  <c r="Q30" i="1"/>
  <c r="R30" i="1"/>
  <c r="V30" i="1"/>
  <c r="W30" i="1"/>
  <c r="AA30" i="1"/>
  <c r="AB30" i="1"/>
  <c r="L182" i="3"/>
  <c r="N182" i="3"/>
  <c r="P182" i="3"/>
  <c r="R182" i="3"/>
  <c r="L164" i="3"/>
  <c r="N164" i="3"/>
  <c r="P164" i="3"/>
  <c r="R164" i="3"/>
  <c r="L151" i="3"/>
  <c r="N151" i="3"/>
  <c r="P151" i="3"/>
  <c r="R151" i="3"/>
  <c r="L95" i="3"/>
  <c r="N95" i="3"/>
  <c r="P95" i="3"/>
  <c r="R95" i="3"/>
  <c r="AG37" i="1" l="1"/>
  <c r="AG80" i="1"/>
  <c r="AG27" i="1"/>
  <c r="AA45" i="1"/>
  <c r="AA58" i="1" s="1"/>
  <c r="AD40" i="1"/>
  <c r="AG22" i="1"/>
  <c r="AE30" i="1"/>
  <c r="AD30" i="1"/>
  <c r="R56" i="3"/>
  <c r="P56" i="3"/>
  <c r="N56" i="3"/>
  <c r="L56" i="3"/>
  <c r="M58" i="1"/>
  <c r="V58" i="1"/>
  <c r="Q58" i="1"/>
  <c r="R58" i="1"/>
  <c r="L58" i="1"/>
  <c r="W58" i="1"/>
  <c r="T43" i="3"/>
  <c r="T164" i="3"/>
  <c r="AD166" i="1"/>
  <c r="T151" i="3"/>
  <c r="T95" i="3"/>
  <c r="T182" i="3"/>
  <c r="T137" i="3"/>
  <c r="T62" i="3"/>
  <c r="T61" i="3"/>
  <c r="T66" i="3"/>
  <c r="T64" i="3"/>
  <c r="T63" i="3"/>
  <c r="T28" i="3"/>
  <c r="AE189" i="1"/>
  <c r="AE159" i="1"/>
  <c r="AE166" i="1"/>
  <c r="AD97" i="1"/>
  <c r="AD174" i="1"/>
  <c r="AE153" i="1"/>
  <c r="AE139" i="1"/>
  <c r="AD184" i="1"/>
  <c r="AE97" i="1"/>
  <c r="AE174" i="1"/>
  <c r="AD153" i="1"/>
  <c r="AE184" i="1"/>
  <c r="AD159" i="1"/>
  <c r="AD189" i="1"/>
  <c r="H91" i="1"/>
  <c r="H191" i="1"/>
  <c r="C19" i="1"/>
  <c r="AD45" i="1" l="1"/>
  <c r="AE40" i="1"/>
  <c r="AG40" i="1" s="1"/>
  <c r="T56" i="3"/>
  <c r="AD58" i="1"/>
  <c r="R91" i="1"/>
  <c r="J189" i="3"/>
  <c r="AG174" i="1"/>
  <c r="AD128" i="1"/>
  <c r="AG128" i="1" s="1"/>
  <c r="AG30" i="1"/>
  <c r="M91" i="1"/>
  <c r="AG184" i="1"/>
  <c r="AG153" i="1"/>
  <c r="AG139" i="1"/>
  <c r="AG97" i="1"/>
  <c r="AG166" i="1"/>
  <c r="H193" i="1"/>
  <c r="H195" i="1" s="1"/>
  <c r="AG159" i="1"/>
  <c r="M191" i="1"/>
  <c r="R191" i="1"/>
  <c r="V91" i="1"/>
  <c r="Q91" i="1"/>
  <c r="AG189" i="1"/>
  <c r="L91" i="1"/>
  <c r="C18" i="3"/>
  <c r="C19" i="3"/>
  <c r="C20" i="3"/>
  <c r="AB45" i="1" l="1"/>
  <c r="G193" i="1"/>
  <c r="G195" i="1" s="1"/>
  <c r="R193" i="1"/>
  <c r="R195" i="1" s="1"/>
  <c r="M193" i="1"/>
  <c r="M195" i="1" s="1"/>
  <c r="Q191" i="1"/>
  <c r="V191" i="1"/>
  <c r="L191" i="1"/>
  <c r="W55" i="5"/>
  <c r="AA55" i="5" s="1"/>
  <c r="W56" i="5"/>
  <c r="F103" i="5" s="1"/>
  <c r="W57" i="5"/>
  <c r="F104" i="5" s="1"/>
  <c r="W104" i="5" s="1"/>
  <c r="W58" i="5"/>
  <c r="AA58" i="5" s="1"/>
  <c r="W59" i="5"/>
  <c r="F106" i="5" s="1"/>
  <c r="W54" i="5"/>
  <c r="F101" i="5" s="1"/>
  <c r="T35" i="5"/>
  <c r="U35" i="5" s="1"/>
  <c r="T36" i="5"/>
  <c r="C83" i="5" s="1"/>
  <c r="T83" i="5" s="1"/>
  <c r="T37" i="5"/>
  <c r="T38" i="5"/>
  <c r="T39" i="5"/>
  <c r="U39" i="5" s="1"/>
  <c r="T40" i="5"/>
  <c r="C87" i="5" s="1"/>
  <c r="T87" i="5" s="1"/>
  <c r="T41" i="5"/>
  <c r="U41" i="5" s="1"/>
  <c r="B139" i="5"/>
  <c r="B140" i="5"/>
  <c r="B141" i="5"/>
  <c r="B142" i="5"/>
  <c r="A139" i="5"/>
  <c r="A140" i="5"/>
  <c r="A141" i="5"/>
  <c r="A142" i="5"/>
  <c r="B138" i="5"/>
  <c r="A138" i="5"/>
  <c r="A129" i="5"/>
  <c r="B129" i="5"/>
  <c r="A130" i="5"/>
  <c r="B130" i="5"/>
  <c r="A131" i="5"/>
  <c r="B131" i="5"/>
  <c r="A132" i="5"/>
  <c r="B132" i="5"/>
  <c r="A133" i="5"/>
  <c r="B133" i="5"/>
  <c r="A134" i="5"/>
  <c r="B134" i="5"/>
  <c r="A135" i="5"/>
  <c r="B135" i="5"/>
  <c r="B128" i="5"/>
  <c r="A128" i="5"/>
  <c r="A114" i="5"/>
  <c r="B114" i="5"/>
  <c r="A115" i="5"/>
  <c r="B115" i="5"/>
  <c r="A116" i="5"/>
  <c r="B116" i="5"/>
  <c r="A117" i="5"/>
  <c r="B117" i="5"/>
  <c r="A118" i="5"/>
  <c r="B118" i="5"/>
  <c r="A119" i="5"/>
  <c r="B119" i="5"/>
  <c r="A120" i="5"/>
  <c r="B120" i="5"/>
  <c r="A121" i="5"/>
  <c r="B121" i="5"/>
  <c r="A122" i="5"/>
  <c r="B122" i="5"/>
  <c r="A123" i="5"/>
  <c r="B123" i="5"/>
  <c r="A124" i="5"/>
  <c r="B124" i="5"/>
  <c r="A125" i="5"/>
  <c r="B125" i="5"/>
  <c r="B113" i="5"/>
  <c r="A113" i="5"/>
  <c r="S92" i="5"/>
  <c r="S93" i="5"/>
  <c r="S94" i="5"/>
  <c r="S95" i="5"/>
  <c r="R92" i="5"/>
  <c r="R93" i="5"/>
  <c r="R94" i="5"/>
  <c r="R95" i="5"/>
  <c r="S91" i="5"/>
  <c r="R91" i="5"/>
  <c r="R82" i="5"/>
  <c r="S82" i="5"/>
  <c r="R83" i="5"/>
  <c r="S83" i="5"/>
  <c r="R84" i="5"/>
  <c r="S84" i="5"/>
  <c r="R85" i="5"/>
  <c r="S85" i="5"/>
  <c r="R86" i="5"/>
  <c r="S86" i="5"/>
  <c r="R87" i="5"/>
  <c r="S87" i="5"/>
  <c r="R88" i="5"/>
  <c r="S88" i="5"/>
  <c r="S81" i="5"/>
  <c r="R81" i="5"/>
  <c r="R67" i="5"/>
  <c r="S67" i="5"/>
  <c r="R68" i="5"/>
  <c r="S68" i="5"/>
  <c r="R69" i="5"/>
  <c r="S69" i="5"/>
  <c r="R70" i="5"/>
  <c r="S70" i="5"/>
  <c r="R71" i="5"/>
  <c r="S71" i="5"/>
  <c r="R72" i="5"/>
  <c r="S72" i="5"/>
  <c r="R73" i="5"/>
  <c r="S73" i="5"/>
  <c r="R74" i="5"/>
  <c r="S74" i="5"/>
  <c r="R75" i="5"/>
  <c r="S75" i="5"/>
  <c r="R76" i="5"/>
  <c r="S76" i="5"/>
  <c r="R77" i="5"/>
  <c r="S77" i="5"/>
  <c r="R78" i="5"/>
  <c r="S78" i="5"/>
  <c r="S66" i="5"/>
  <c r="R66" i="5"/>
  <c r="B92" i="5"/>
  <c r="B93" i="5"/>
  <c r="B94" i="5"/>
  <c r="B95" i="5"/>
  <c r="A92" i="5"/>
  <c r="A93" i="5"/>
  <c r="A94" i="5"/>
  <c r="A95" i="5"/>
  <c r="B91" i="5"/>
  <c r="A91" i="5"/>
  <c r="A82" i="5"/>
  <c r="B82" i="5"/>
  <c r="A83" i="5"/>
  <c r="B83" i="5"/>
  <c r="A84" i="5"/>
  <c r="B84" i="5"/>
  <c r="A85" i="5"/>
  <c r="B85" i="5"/>
  <c r="A86" i="5"/>
  <c r="B86" i="5"/>
  <c r="A87" i="5"/>
  <c r="B87" i="5"/>
  <c r="A88" i="5"/>
  <c r="B88" i="5"/>
  <c r="B81" i="5"/>
  <c r="A81" i="5"/>
  <c r="A67" i="5"/>
  <c r="B67" i="5"/>
  <c r="A68" i="5"/>
  <c r="B68" i="5"/>
  <c r="A69" i="5"/>
  <c r="B69" i="5"/>
  <c r="A70" i="5"/>
  <c r="B70" i="5"/>
  <c r="A71" i="5"/>
  <c r="B71" i="5"/>
  <c r="A72" i="5"/>
  <c r="B72" i="5"/>
  <c r="A73" i="5"/>
  <c r="B73" i="5"/>
  <c r="A74" i="5"/>
  <c r="B74" i="5"/>
  <c r="A75" i="5"/>
  <c r="B75" i="5"/>
  <c r="A76" i="5"/>
  <c r="B76" i="5"/>
  <c r="A77" i="5"/>
  <c r="B77" i="5"/>
  <c r="A78" i="5"/>
  <c r="B78" i="5"/>
  <c r="B66" i="5"/>
  <c r="A66" i="5"/>
  <c r="R45" i="5"/>
  <c r="S45" i="5"/>
  <c r="R46" i="5"/>
  <c r="S46" i="5"/>
  <c r="R47" i="5"/>
  <c r="S47" i="5"/>
  <c r="R48" i="5"/>
  <c r="S48" i="5"/>
  <c r="S44" i="5"/>
  <c r="R44" i="5"/>
  <c r="R35" i="5"/>
  <c r="S35" i="5"/>
  <c r="R36" i="5"/>
  <c r="S36" i="5"/>
  <c r="R37" i="5"/>
  <c r="S37" i="5"/>
  <c r="R38" i="5"/>
  <c r="S38" i="5"/>
  <c r="R39" i="5"/>
  <c r="S39" i="5"/>
  <c r="R40" i="5"/>
  <c r="S40" i="5"/>
  <c r="R41" i="5"/>
  <c r="S41" i="5"/>
  <c r="S34" i="5"/>
  <c r="R34" i="5"/>
  <c r="R20" i="5"/>
  <c r="S20" i="5"/>
  <c r="R21" i="5"/>
  <c r="S21" i="5"/>
  <c r="R22" i="5"/>
  <c r="S22" i="5"/>
  <c r="R23" i="5"/>
  <c r="S23" i="5"/>
  <c r="R24" i="5"/>
  <c r="S24" i="5"/>
  <c r="R25" i="5"/>
  <c r="S25" i="5"/>
  <c r="R26" i="5"/>
  <c r="S26" i="5"/>
  <c r="R27" i="5"/>
  <c r="S27" i="5"/>
  <c r="R28" i="5"/>
  <c r="S28" i="5"/>
  <c r="R29" i="5"/>
  <c r="S29" i="5"/>
  <c r="R30" i="5"/>
  <c r="S30" i="5"/>
  <c r="R31" i="5"/>
  <c r="S31" i="5"/>
  <c r="S19" i="5"/>
  <c r="R19" i="5"/>
  <c r="P154" i="5"/>
  <c r="P147" i="5"/>
  <c r="K146" i="5"/>
  <c r="J146" i="5"/>
  <c r="M146" i="5" s="1"/>
  <c r="N146" i="5" s="1"/>
  <c r="O146" i="5" s="1"/>
  <c r="J145" i="5"/>
  <c r="AG107" i="5"/>
  <c r="AB99" i="5"/>
  <c r="AA99" i="5"/>
  <c r="AA98" i="5"/>
  <c r="AD98" i="5" s="1"/>
  <c r="P107" i="5"/>
  <c r="P100" i="5"/>
  <c r="K99" i="5"/>
  <c r="J99" i="5"/>
  <c r="M99" i="5" s="1"/>
  <c r="N99" i="5" s="1"/>
  <c r="O99" i="5" s="1"/>
  <c r="J98" i="5"/>
  <c r="AG60" i="5"/>
  <c r="AG53" i="5"/>
  <c r="AB52" i="5"/>
  <c r="AA52" i="5"/>
  <c r="AD52" i="5" s="1"/>
  <c r="AE52" i="5" s="1"/>
  <c r="AF52" i="5" s="1"/>
  <c r="AA51" i="5"/>
  <c r="P60" i="5"/>
  <c r="J59" i="5"/>
  <c r="J58" i="5"/>
  <c r="M58" i="5" s="1"/>
  <c r="N58" i="5" s="1"/>
  <c r="O58" i="5" s="1"/>
  <c r="J57" i="5"/>
  <c r="J56" i="5"/>
  <c r="M56" i="5" s="1"/>
  <c r="N56" i="5" s="1"/>
  <c r="O56" i="5" s="1"/>
  <c r="J55" i="5"/>
  <c r="J54" i="5"/>
  <c r="M54" i="5" s="1"/>
  <c r="N54" i="5" s="1"/>
  <c r="P53" i="5"/>
  <c r="J52" i="5"/>
  <c r="J51" i="5"/>
  <c r="K139" i="5"/>
  <c r="K140" i="5"/>
  <c r="K141" i="5"/>
  <c r="K142" i="5"/>
  <c r="K138" i="5"/>
  <c r="L129" i="5"/>
  <c r="L130" i="5"/>
  <c r="L131" i="5"/>
  <c r="L132" i="5"/>
  <c r="L133" i="5"/>
  <c r="L134" i="5"/>
  <c r="L135" i="5"/>
  <c r="L128" i="5"/>
  <c r="K129" i="5"/>
  <c r="K130" i="5"/>
  <c r="K131" i="5"/>
  <c r="K132" i="5"/>
  <c r="K133" i="5"/>
  <c r="K134" i="5"/>
  <c r="K135" i="5"/>
  <c r="K128" i="5"/>
  <c r="K114" i="5"/>
  <c r="K115" i="5"/>
  <c r="K116" i="5"/>
  <c r="K117" i="5"/>
  <c r="K118" i="5"/>
  <c r="K119" i="5"/>
  <c r="K120" i="5"/>
  <c r="K121" i="5"/>
  <c r="K122" i="5"/>
  <c r="K123" i="5"/>
  <c r="K124" i="5"/>
  <c r="K125" i="5"/>
  <c r="K113" i="5"/>
  <c r="AB92" i="5"/>
  <c r="AB93" i="5"/>
  <c r="AB94" i="5"/>
  <c r="AB95" i="5"/>
  <c r="AB91" i="5"/>
  <c r="AC82" i="5"/>
  <c r="AC83" i="5"/>
  <c r="AC84" i="5"/>
  <c r="AC85" i="5"/>
  <c r="AC86" i="5"/>
  <c r="AC87" i="5"/>
  <c r="AC88" i="5"/>
  <c r="AC81" i="5"/>
  <c r="AB82" i="5"/>
  <c r="AB83" i="5"/>
  <c r="AB84" i="5"/>
  <c r="AB85" i="5"/>
  <c r="AB86" i="5"/>
  <c r="AB87" i="5"/>
  <c r="AB88" i="5"/>
  <c r="AB81" i="5"/>
  <c r="AB67" i="5"/>
  <c r="AB68" i="5"/>
  <c r="AB69" i="5"/>
  <c r="AB70" i="5"/>
  <c r="AB71" i="5"/>
  <c r="AB72" i="5"/>
  <c r="AB73" i="5"/>
  <c r="AB74" i="5"/>
  <c r="AB75" i="5"/>
  <c r="AB76" i="5"/>
  <c r="AB77" i="5"/>
  <c r="AB78" i="5"/>
  <c r="AB66" i="5"/>
  <c r="K92" i="5"/>
  <c r="K93" i="5"/>
  <c r="K94" i="5"/>
  <c r="K95" i="5"/>
  <c r="K91" i="5"/>
  <c r="L82" i="5"/>
  <c r="L83" i="5"/>
  <c r="L84" i="5"/>
  <c r="L85" i="5"/>
  <c r="L86" i="5"/>
  <c r="L87" i="5"/>
  <c r="L88" i="5"/>
  <c r="L81" i="5"/>
  <c r="AC35" i="5"/>
  <c r="AC36" i="5"/>
  <c r="AC37" i="5"/>
  <c r="AC38" i="5"/>
  <c r="AC39" i="5"/>
  <c r="AC40" i="5"/>
  <c r="AC41" i="5"/>
  <c r="AB20" i="5"/>
  <c r="AB21" i="5"/>
  <c r="AB22" i="5"/>
  <c r="AB23" i="5"/>
  <c r="AB24" i="5"/>
  <c r="AB25" i="5"/>
  <c r="AB26" i="5"/>
  <c r="AB27" i="5"/>
  <c r="AB28" i="5"/>
  <c r="AB29" i="5"/>
  <c r="AB30" i="5"/>
  <c r="AB31" i="5"/>
  <c r="K81" i="5"/>
  <c r="K67" i="5"/>
  <c r="K68" i="5"/>
  <c r="K69" i="5"/>
  <c r="K70" i="5"/>
  <c r="K71" i="5"/>
  <c r="K72" i="5"/>
  <c r="K73" i="5"/>
  <c r="K74" i="5"/>
  <c r="K75" i="5"/>
  <c r="K76" i="5"/>
  <c r="K77" i="5"/>
  <c r="K78" i="5"/>
  <c r="K66" i="5"/>
  <c r="AB45" i="5"/>
  <c r="AB46" i="5"/>
  <c r="AB47" i="5"/>
  <c r="AB48" i="5"/>
  <c r="AB44" i="5"/>
  <c r="AB35" i="5"/>
  <c r="K82" i="5" s="1"/>
  <c r="AB36" i="5"/>
  <c r="K83" i="5" s="1"/>
  <c r="AB37" i="5"/>
  <c r="K84" i="5" s="1"/>
  <c r="AB38" i="5"/>
  <c r="K85" i="5" s="1"/>
  <c r="AB39" i="5"/>
  <c r="K86" i="5" s="1"/>
  <c r="AB40" i="5"/>
  <c r="K87" i="5" s="1"/>
  <c r="AB41" i="5"/>
  <c r="K88" i="5" s="1"/>
  <c r="AB34" i="5"/>
  <c r="AB19" i="5"/>
  <c r="W45" i="5"/>
  <c r="AA45" i="5" s="1"/>
  <c r="W46" i="5"/>
  <c r="AA46" i="5" s="1"/>
  <c r="W47" i="5"/>
  <c r="AA47" i="5" s="1"/>
  <c r="W48" i="5"/>
  <c r="AA48" i="5" s="1"/>
  <c r="T34" i="5"/>
  <c r="U34" i="5" s="1"/>
  <c r="T20" i="5"/>
  <c r="C67" i="5" s="1"/>
  <c r="T21" i="5"/>
  <c r="C68" i="5" s="1"/>
  <c r="T22" i="5"/>
  <c r="C69" i="5" s="1"/>
  <c r="T23" i="5"/>
  <c r="C70" i="5" s="1"/>
  <c r="J70" i="5" s="1"/>
  <c r="T24" i="5"/>
  <c r="AA24" i="5" s="1"/>
  <c r="T25" i="5"/>
  <c r="AA25" i="5" s="1"/>
  <c r="T26" i="5"/>
  <c r="C73" i="5" s="1"/>
  <c r="T27" i="5"/>
  <c r="C74" i="5" s="1"/>
  <c r="T28" i="5"/>
  <c r="C75" i="5" s="1"/>
  <c r="T29" i="5"/>
  <c r="AA29" i="5" s="1"/>
  <c r="T30" i="5"/>
  <c r="C77" i="5" s="1"/>
  <c r="T77" i="5" s="1"/>
  <c r="T31" i="5"/>
  <c r="C78" i="5" s="1"/>
  <c r="P143" i="5"/>
  <c r="P136" i="5"/>
  <c r="I135" i="5"/>
  <c r="G135" i="5"/>
  <c r="I134" i="5"/>
  <c r="G134" i="5"/>
  <c r="I133" i="5"/>
  <c r="G133" i="5"/>
  <c r="I132" i="5"/>
  <c r="G132" i="5"/>
  <c r="I131" i="5"/>
  <c r="G131" i="5"/>
  <c r="I130" i="5"/>
  <c r="G130" i="5"/>
  <c r="I129" i="5"/>
  <c r="G129" i="5"/>
  <c r="I128" i="5"/>
  <c r="G128" i="5"/>
  <c r="P126" i="5"/>
  <c r="G125" i="5"/>
  <c r="G124" i="5"/>
  <c r="G123" i="5"/>
  <c r="G122" i="5"/>
  <c r="G121" i="5"/>
  <c r="G120" i="5"/>
  <c r="G119" i="5"/>
  <c r="G118" i="5"/>
  <c r="G117" i="5"/>
  <c r="G116" i="5"/>
  <c r="G115" i="5"/>
  <c r="G114" i="5"/>
  <c r="G113" i="5"/>
  <c r="AG96" i="5"/>
  <c r="AG89" i="5"/>
  <c r="Z88" i="5"/>
  <c r="X88" i="5"/>
  <c r="Z87" i="5"/>
  <c r="X87" i="5"/>
  <c r="Z86" i="5"/>
  <c r="X86" i="5"/>
  <c r="Z85" i="5"/>
  <c r="X85" i="5"/>
  <c r="Z84" i="5"/>
  <c r="X84" i="5"/>
  <c r="Z83" i="5"/>
  <c r="X83" i="5"/>
  <c r="Z82" i="5"/>
  <c r="X82" i="5"/>
  <c r="Z81" i="5"/>
  <c r="X81" i="5"/>
  <c r="AG79" i="5"/>
  <c r="X78" i="5"/>
  <c r="X77" i="5"/>
  <c r="X76" i="5"/>
  <c r="X75" i="5"/>
  <c r="X74" i="5"/>
  <c r="X73" i="5"/>
  <c r="X72" i="5"/>
  <c r="X71" i="5"/>
  <c r="X70" i="5"/>
  <c r="X69" i="5"/>
  <c r="X68" i="5"/>
  <c r="X67" i="5"/>
  <c r="X66" i="5"/>
  <c r="P96" i="5"/>
  <c r="P89" i="5"/>
  <c r="I88" i="5"/>
  <c r="G88" i="5"/>
  <c r="I87" i="5"/>
  <c r="G87" i="5"/>
  <c r="I86" i="5"/>
  <c r="G86" i="5"/>
  <c r="I85" i="5"/>
  <c r="G85" i="5"/>
  <c r="I84" i="5"/>
  <c r="G84" i="5"/>
  <c r="I83" i="5"/>
  <c r="G83" i="5"/>
  <c r="I82" i="5"/>
  <c r="G82" i="5"/>
  <c r="I81" i="5"/>
  <c r="G81" i="5"/>
  <c r="P79" i="5"/>
  <c r="G78" i="5"/>
  <c r="G77" i="5"/>
  <c r="G76" i="5"/>
  <c r="G75" i="5"/>
  <c r="G74" i="5"/>
  <c r="G73" i="5"/>
  <c r="G72" i="5"/>
  <c r="G71" i="5"/>
  <c r="G70" i="5"/>
  <c r="G69" i="5"/>
  <c r="G68" i="5"/>
  <c r="G67" i="5"/>
  <c r="G66" i="5"/>
  <c r="W44" i="5"/>
  <c r="F91" i="5" s="1"/>
  <c r="T19" i="5"/>
  <c r="C66" i="5" s="1"/>
  <c r="AG49" i="5"/>
  <c r="AG42" i="5"/>
  <c r="Z41" i="5"/>
  <c r="X41" i="5"/>
  <c r="Z40" i="5"/>
  <c r="X40" i="5"/>
  <c r="Z39" i="5"/>
  <c r="X39" i="5"/>
  <c r="Z38" i="5"/>
  <c r="X38" i="5"/>
  <c r="U38" i="5"/>
  <c r="Z37" i="5"/>
  <c r="X37" i="5"/>
  <c r="U37" i="5"/>
  <c r="Z36" i="5"/>
  <c r="X36" i="5"/>
  <c r="Z35" i="5"/>
  <c r="X35" i="5"/>
  <c r="Z34" i="5"/>
  <c r="X34" i="5"/>
  <c r="AG32" i="5"/>
  <c r="X31" i="5"/>
  <c r="X30" i="5"/>
  <c r="X29" i="5"/>
  <c r="X28" i="5"/>
  <c r="X27" i="5"/>
  <c r="X26" i="5"/>
  <c r="X25" i="5"/>
  <c r="X24" i="5"/>
  <c r="X23" i="5"/>
  <c r="X22" i="5"/>
  <c r="X21" i="5"/>
  <c r="X20" i="5"/>
  <c r="X19" i="5"/>
  <c r="AB58" i="1" l="1"/>
  <c r="AE58" i="1" s="1"/>
  <c r="AG58" i="1" s="1"/>
  <c r="AE45" i="1"/>
  <c r="AG45" i="1" s="1"/>
  <c r="M197" i="1"/>
  <c r="R197" i="1"/>
  <c r="G197" i="1"/>
  <c r="J191" i="3"/>
  <c r="J193" i="3" s="1"/>
  <c r="AA56" i="5"/>
  <c r="L193" i="1"/>
  <c r="L195" i="1" s="1"/>
  <c r="V193" i="1"/>
  <c r="V195" i="1" s="1"/>
  <c r="Q193" i="1"/>
  <c r="Q195" i="1" s="1"/>
  <c r="H197" i="1"/>
  <c r="AA54" i="5"/>
  <c r="AA57" i="5"/>
  <c r="AD57" i="5" s="1"/>
  <c r="F105" i="5"/>
  <c r="F151" i="5"/>
  <c r="J151" i="5" s="1"/>
  <c r="M151" i="5" s="1"/>
  <c r="AA104" i="5"/>
  <c r="AD104" i="5" s="1"/>
  <c r="J101" i="5"/>
  <c r="M101" i="5" s="1"/>
  <c r="W101" i="5"/>
  <c r="F148" i="5" s="1"/>
  <c r="J148" i="5" s="1"/>
  <c r="M148" i="5" s="1"/>
  <c r="N148" i="5" s="1"/>
  <c r="W106" i="5"/>
  <c r="F153" i="5" s="1"/>
  <c r="J153" i="5" s="1"/>
  <c r="M153" i="5" s="1"/>
  <c r="N153" i="5" s="1"/>
  <c r="O153" i="5" s="1"/>
  <c r="J106" i="5"/>
  <c r="M106" i="5" s="1"/>
  <c r="N106" i="5" s="1"/>
  <c r="O106" i="5" s="1"/>
  <c r="W103" i="5"/>
  <c r="F150" i="5" s="1"/>
  <c r="J150" i="5" s="1"/>
  <c r="M150" i="5" s="1"/>
  <c r="N150" i="5" s="1"/>
  <c r="O150" i="5" s="1"/>
  <c r="J103" i="5"/>
  <c r="M103" i="5" s="1"/>
  <c r="N103" i="5" s="1"/>
  <c r="O103" i="5" s="1"/>
  <c r="J104" i="5"/>
  <c r="M104" i="5" s="1"/>
  <c r="N104" i="5" s="1"/>
  <c r="O104" i="5" s="1"/>
  <c r="AA59" i="5"/>
  <c r="AD59" i="5" s="1"/>
  <c r="AE59" i="5" s="1"/>
  <c r="AF59" i="5" s="1"/>
  <c r="F102" i="5"/>
  <c r="J102" i="5" s="1"/>
  <c r="M102" i="5" s="1"/>
  <c r="N102" i="5" s="1"/>
  <c r="O102" i="5" s="1"/>
  <c r="P155" i="5"/>
  <c r="G11" i="5" s="1"/>
  <c r="AD99" i="5"/>
  <c r="AD100" i="5" s="1"/>
  <c r="AA100" i="5"/>
  <c r="AG108" i="5"/>
  <c r="G9" i="5" s="1"/>
  <c r="M145" i="5"/>
  <c r="M147" i="5" s="1"/>
  <c r="J147" i="5"/>
  <c r="AE98" i="5"/>
  <c r="P108" i="5"/>
  <c r="G7" i="5" s="1"/>
  <c r="M98" i="5"/>
  <c r="M100" i="5" s="1"/>
  <c r="J100" i="5"/>
  <c r="AG61" i="5"/>
  <c r="G5" i="5" s="1"/>
  <c r="AD55" i="5"/>
  <c r="AE55" i="5" s="1"/>
  <c r="AF55" i="5" s="1"/>
  <c r="AD56" i="5"/>
  <c r="AE56" i="5" s="1"/>
  <c r="AF56" i="5" s="1"/>
  <c r="AD51" i="5"/>
  <c r="AD53" i="5" s="1"/>
  <c r="AA53" i="5"/>
  <c r="AD58" i="5"/>
  <c r="AE58" i="5" s="1"/>
  <c r="AF58" i="5" s="1"/>
  <c r="AA23" i="5"/>
  <c r="AD23" i="5" s="1"/>
  <c r="AE23" i="5" s="1"/>
  <c r="AF23" i="5" s="1"/>
  <c r="J53" i="5"/>
  <c r="M52" i="5"/>
  <c r="N52" i="5" s="1"/>
  <c r="O52" i="5" s="1"/>
  <c r="O54" i="5"/>
  <c r="M51" i="5"/>
  <c r="N51" i="5" s="1"/>
  <c r="M55" i="5"/>
  <c r="N55" i="5" s="1"/>
  <c r="O55" i="5" s="1"/>
  <c r="M57" i="5"/>
  <c r="N57" i="5" s="1"/>
  <c r="O57" i="5" s="1"/>
  <c r="M59" i="5"/>
  <c r="N59" i="5" s="1"/>
  <c r="O59" i="5" s="1"/>
  <c r="J60" i="5"/>
  <c r="AD37" i="5"/>
  <c r="AA20" i="5"/>
  <c r="AD20" i="5" s="1"/>
  <c r="AA26" i="5"/>
  <c r="AD26" i="5" s="1"/>
  <c r="AE26" i="5" s="1"/>
  <c r="AF26" i="5" s="1"/>
  <c r="AA44" i="5"/>
  <c r="AA49" i="5" s="1"/>
  <c r="AA27" i="5"/>
  <c r="AD27" i="5" s="1"/>
  <c r="AE27" i="5" s="1"/>
  <c r="AF27" i="5" s="1"/>
  <c r="AA28" i="5"/>
  <c r="AD28" i="5" s="1"/>
  <c r="AE28" i="5" s="1"/>
  <c r="AF28" i="5" s="1"/>
  <c r="AA19" i="5"/>
  <c r="AD19" i="5" s="1"/>
  <c r="AE19" i="5" s="1"/>
  <c r="AF19" i="5" s="1"/>
  <c r="C84" i="5"/>
  <c r="D84" i="5" s="1"/>
  <c r="C81" i="5"/>
  <c r="T81" i="5" s="1"/>
  <c r="C128" i="5" s="1"/>
  <c r="D128" i="5" s="1"/>
  <c r="J128" i="5" s="1"/>
  <c r="T73" i="5"/>
  <c r="AA73" i="5" s="1"/>
  <c r="AD73" i="5" s="1"/>
  <c r="AE73" i="5" s="1"/>
  <c r="AF73" i="5" s="1"/>
  <c r="J73" i="5"/>
  <c r="M73" i="5" s="1"/>
  <c r="N73" i="5" s="1"/>
  <c r="O73" i="5" s="1"/>
  <c r="T69" i="5"/>
  <c r="C116" i="5" s="1"/>
  <c r="J116" i="5" s="1"/>
  <c r="M116" i="5" s="1"/>
  <c r="N116" i="5" s="1"/>
  <c r="O116" i="5" s="1"/>
  <c r="J69" i="5"/>
  <c r="M69" i="5" s="1"/>
  <c r="N69" i="5" s="1"/>
  <c r="O69" i="5" s="1"/>
  <c r="AA30" i="5"/>
  <c r="AD30" i="5" s="1"/>
  <c r="AE30" i="5" s="1"/>
  <c r="AF30" i="5" s="1"/>
  <c r="F95" i="5"/>
  <c r="W95" i="5" s="1"/>
  <c r="F142" i="5" s="1"/>
  <c r="J142" i="5" s="1"/>
  <c r="M142" i="5" s="1"/>
  <c r="N142" i="5" s="1"/>
  <c r="O142" i="5" s="1"/>
  <c r="F94" i="5"/>
  <c r="W94" i="5" s="1"/>
  <c r="AA94" i="5" s="1"/>
  <c r="AD94" i="5" s="1"/>
  <c r="AE94" i="5" s="1"/>
  <c r="AF94" i="5" s="1"/>
  <c r="AA31" i="5"/>
  <c r="AD31" i="5" s="1"/>
  <c r="AE31" i="5" s="1"/>
  <c r="AF31" i="5" s="1"/>
  <c r="AD41" i="5"/>
  <c r="AA22" i="5"/>
  <c r="AD22" i="5" s="1"/>
  <c r="AE22" i="5" s="1"/>
  <c r="AF22" i="5" s="1"/>
  <c r="U40" i="5"/>
  <c r="AD40" i="5" s="1"/>
  <c r="AD39" i="5"/>
  <c r="U36" i="5"/>
  <c r="AD36" i="5" s="1"/>
  <c r="C85" i="5"/>
  <c r="T85" i="5" s="1"/>
  <c r="C132" i="5" s="1"/>
  <c r="D132" i="5" s="1"/>
  <c r="M132" i="5" s="1"/>
  <c r="T78" i="5"/>
  <c r="J78" i="5"/>
  <c r="M78" i="5" s="1"/>
  <c r="N78" i="5" s="1"/>
  <c r="O78" i="5" s="1"/>
  <c r="U87" i="5"/>
  <c r="AA87" i="5" s="1"/>
  <c r="C134" i="5"/>
  <c r="D134" i="5" s="1"/>
  <c r="M134" i="5" s="1"/>
  <c r="T66" i="5"/>
  <c r="J66" i="5"/>
  <c r="J75" i="5"/>
  <c r="M75" i="5" s="1"/>
  <c r="N75" i="5" s="1"/>
  <c r="O75" i="5" s="1"/>
  <c r="T75" i="5"/>
  <c r="AA77" i="5"/>
  <c r="AD77" i="5" s="1"/>
  <c r="AE77" i="5" s="1"/>
  <c r="AF77" i="5" s="1"/>
  <c r="C124" i="5"/>
  <c r="J124" i="5" s="1"/>
  <c r="M124" i="5" s="1"/>
  <c r="N124" i="5" s="1"/>
  <c r="O124" i="5" s="1"/>
  <c r="J91" i="5"/>
  <c r="M91" i="5" s="1"/>
  <c r="N91" i="5" s="1"/>
  <c r="W91" i="5"/>
  <c r="T74" i="5"/>
  <c r="J74" i="5"/>
  <c r="M74" i="5" s="1"/>
  <c r="N74" i="5" s="1"/>
  <c r="O74" i="5" s="1"/>
  <c r="U83" i="5"/>
  <c r="AA83" i="5" s="1"/>
  <c r="C130" i="5"/>
  <c r="D130" i="5" s="1"/>
  <c r="M130" i="5" s="1"/>
  <c r="C72" i="5"/>
  <c r="C71" i="5"/>
  <c r="F93" i="5"/>
  <c r="C82" i="5"/>
  <c r="F92" i="5"/>
  <c r="AA37" i="5"/>
  <c r="C76" i="5"/>
  <c r="C88" i="5"/>
  <c r="AA39" i="5"/>
  <c r="AA35" i="5"/>
  <c r="J77" i="5"/>
  <c r="M77" i="5" s="1"/>
  <c r="N77" i="5" s="1"/>
  <c r="O77" i="5" s="1"/>
  <c r="C86" i="5"/>
  <c r="T70" i="5"/>
  <c r="T68" i="5"/>
  <c r="J68" i="5"/>
  <c r="M68" i="5" s="1"/>
  <c r="N68" i="5" s="1"/>
  <c r="O68" i="5" s="1"/>
  <c r="AA21" i="5"/>
  <c r="J67" i="5"/>
  <c r="M67" i="5" s="1"/>
  <c r="N67" i="5" s="1"/>
  <c r="O67" i="5" s="1"/>
  <c r="T67" i="5"/>
  <c r="AA67" i="5" s="1"/>
  <c r="AD67" i="5" s="1"/>
  <c r="AE67" i="5" s="1"/>
  <c r="AF67" i="5" s="1"/>
  <c r="M70" i="5"/>
  <c r="N70" i="5" s="1"/>
  <c r="O70" i="5" s="1"/>
  <c r="AD34" i="5"/>
  <c r="AD38" i="5"/>
  <c r="AA41" i="5"/>
  <c r="D83" i="5"/>
  <c r="M83" i="5" s="1"/>
  <c r="D87" i="5"/>
  <c r="M87" i="5" s="1"/>
  <c r="AD47" i="5"/>
  <c r="AE47" i="5" s="1"/>
  <c r="AF47" i="5" s="1"/>
  <c r="AD24" i="5"/>
  <c r="AE24" i="5" s="1"/>
  <c r="AF24" i="5" s="1"/>
  <c r="AD35" i="5"/>
  <c r="AD46" i="5"/>
  <c r="AE46" i="5" s="1"/>
  <c r="AF46" i="5" s="1"/>
  <c r="AD48" i="5"/>
  <c r="AE48" i="5" s="1"/>
  <c r="AF48" i="5" s="1"/>
  <c r="AD45" i="5"/>
  <c r="AE45" i="5" s="1"/>
  <c r="AF45" i="5" s="1"/>
  <c r="AD25" i="5"/>
  <c r="AE25" i="5" s="1"/>
  <c r="AF25" i="5" s="1"/>
  <c r="AD29" i="5"/>
  <c r="AE29" i="5" s="1"/>
  <c r="AF29" i="5" s="1"/>
  <c r="AA34" i="5"/>
  <c r="AA38" i="5"/>
  <c r="P49" i="5"/>
  <c r="J48" i="5"/>
  <c r="M48" i="5" s="1"/>
  <c r="N48" i="5" s="1"/>
  <c r="O48" i="5" s="1"/>
  <c r="J47" i="5"/>
  <c r="J46" i="5"/>
  <c r="M46" i="5" s="1"/>
  <c r="N46" i="5" s="1"/>
  <c r="O46" i="5" s="1"/>
  <c r="J45" i="5"/>
  <c r="J44" i="5"/>
  <c r="P42" i="5"/>
  <c r="I41" i="5"/>
  <c r="G41" i="5"/>
  <c r="D41" i="5"/>
  <c r="M41" i="5" s="1"/>
  <c r="I40" i="5"/>
  <c r="G40" i="5"/>
  <c r="D40" i="5"/>
  <c r="J40" i="5" s="1"/>
  <c r="I39" i="5"/>
  <c r="G39" i="5"/>
  <c r="D39" i="5"/>
  <c r="M39" i="5" s="1"/>
  <c r="I38" i="5"/>
  <c r="G38" i="5"/>
  <c r="D38" i="5"/>
  <c r="M38" i="5" s="1"/>
  <c r="I37" i="5"/>
  <c r="G37" i="5"/>
  <c r="D37" i="5"/>
  <c r="M37" i="5" s="1"/>
  <c r="I36" i="5"/>
  <c r="G36" i="5"/>
  <c r="D36" i="5"/>
  <c r="M36" i="5" s="1"/>
  <c r="I35" i="5"/>
  <c r="G35" i="5"/>
  <c r="D35" i="5"/>
  <c r="M35" i="5" s="1"/>
  <c r="I34" i="5"/>
  <c r="G34" i="5"/>
  <c r="D34" i="5"/>
  <c r="M34" i="5" s="1"/>
  <c r="P32" i="5"/>
  <c r="J31" i="5"/>
  <c r="M31" i="5" s="1"/>
  <c r="G31" i="5"/>
  <c r="J30" i="5"/>
  <c r="G30" i="5"/>
  <c r="J29" i="5"/>
  <c r="M29" i="5" s="1"/>
  <c r="N29" i="5" s="1"/>
  <c r="O29" i="5" s="1"/>
  <c r="G29" i="5"/>
  <c r="J28" i="5"/>
  <c r="G28" i="5"/>
  <c r="J27" i="5"/>
  <c r="M27" i="5" s="1"/>
  <c r="N27" i="5" s="1"/>
  <c r="O27" i="5" s="1"/>
  <c r="G27" i="5"/>
  <c r="J26" i="5"/>
  <c r="G26" i="5"/>
  <c r="J25" i="5"/>
  <c r="M25" i="5" s="1"/>
  <c r="G25" i="5"/>
  <c r="J24" i="5"/>
  <c r="M24" i="5" s="1"/>
  <c r="N24" i="5" s="1"/>
  <c r="O24" i="5" s="1"/>
  <c r="G24" i="5"/>
  <c r="J23" i="5"/>
  <c r="M23" i="5" s="1"/>
  <c r="G23" i="5"/>
  <c r="J22" i="5"/>
  <c r="G22" i="5"/>
  <c r="J21" i="5"/>
  <c r="M21" i="5" s="1"/>
  <c r="N21" i="5" s="1"/>
  <c r="O21" i="5" s="1"/>
  <c r="G21" i="5"/>
  <c r="J20" i="5"/>
  <c r="G20" i="5"/>
  <c r="J19" i="5"/>
  <c r="J32" i="5" s="1"/>
  <c r="G19" i="5"/>
  <c r="L197" i="1" l="1"/>
  <c r="Q197" i="1"/>
  <c r="V197" i="1"/>
  <c r="J195" i="3"/>
  <c r="AE57" i="5"/>
  <c r="AF57" i="5" s="1"/>
  <c r="AA60" i="5"/>
  <c r="AD54" i="5"/>
  <c r="AE54" i="5" s="1"/>
  <c r="W105" i="5"/>
  <c r="J105" i="5"/>
  <c r="M105" i="5" s="1"/>
  <c r="N105" i="5" s="1"/>
  <c r="O105" i="5" s="1"/>
  <c r="AE104" i="5"/>
  <c r="AF104" i="5" s="1"/>
  <c r="AA106" i="5"/>
  <c r="AD106" i="5" s="1"/>
  <c r="AE106" i="5" s="1"/>
  <c r="AF106" i="5" s="1"/>
  <c r="AA103" i="5"/>
  <c r="AD103" i="5" s="1"/>
  <c r="AE103" i="5" s="1"/>
  <c r="AF103" i="5" s="1"/>
  <c r="AA101" i="5"/>
  <c r="AD101" i="5" s="1"/>
  <c r="N151" i="5"/>
  <c r="O151" i="5" s="1"/>
  <c r="W102" i="5"/>
  <c r="AA102" i="5" s="1"/>
  <c r="M44" i="5"/>
  <c r="N44" i="5" s="1"/>
  <c r="O44" i="5" s="1"/>
  <c r="N145" i="5"/>
  <c r="O145" i="5" s="1"/>
  <c r="O147" i="5" s="1"/>
  <c r="AE99" i="5"/>
  <c r="AF99" i="5" s="1"/>
  <c r="O148" i="5"/>
  <c r="AF98" i="5"/>
  <c r="N98" i="5"/>
  <c r="N101" i="5"/>
  <c r="AE51" i="5"/>
  <c r="AE53" i="5" s="1"/>
  <c r="P61" i="5"/>
  <c r="G3" i="5" s="1"/>
  <c r="M53" i="5"/>
  <c r="O51" i="5"/>
  <c r="O53" i="5" s="1"/>
  <c r="N53" i="5"/>
  <c r="M60" i="5"/>
  <c r="N60" i="5"/>
  <c r="O60" i="5"/>
  <c r="AE37" i="5"/>
  <c r="AF37" i="5" s="1"/>
  <c r="AA40" i="5"/>
  <c r="AE40" i="5" s="1"/>
  <c r="AF40" i="5" s="1"/>
  <c r="AE20" i="5"/>
  <c r="AF20" i="5" s="1"/>
  <c r="AD44" i="5"/>
  <c r="AE44" i="5" s="1"/>
  <c r="D81" i="5"/>
  <c r="M81" i="5" s="1"/>
  <c r="AE41" i="5"/>
  <c r="AF41" i="5" s="1"/>
  <c r="J94" i="5"/>
  <c r="M94" i="5" s="1"/>
  <c r="N94" i="5" s="1"/>
  <c r="O94" i="5" s="1"/>
  <c r="T84" i="5"/>
  <c r="C131" i="5" s="1"/>
  <c r="D131" i="5" s="1"/>
  <c r="J131" i="5" s="1"/>
  <c r="M84" i="5"/>
  <c r="AA36" i="5"/>
  <c r="AE36" i="5" s="1"/>
  <c r="AF36" i="5" s="1"/>
  <c r="AA32" i="5"/>
  <c r="U81" i="5"/>
  <c r="AA81" i="5" s="1"/>
  <c r="J84" i="5"/>
  <c r="U85" i="5"/>
  <c r="AA85" i="5" s="1"/>
  <c r="C120" i="5"/>
  <c r="J120" i="5" s="1"/>
  <c r="M120" i="5" s="1"/>
  <c r="N120" i="5" s="1"/>
  <c r="O120" i="5" s="1"/>
  <c r="AD87" i="5"/>
  <c r="AE87" i="5" s="1"/>
  <c r="AF87" i="5" s="1"/>
  <c r="AA69" i="5"/>
  <c r="AD69" i="5" s="1"/>
  <c r="AA95" i="5"/>
  <c r="AD95" i="5" s="1"/>
  <c r="AE95" i="5" s="1"/>
  <c r="AF95" i="5" s="1"/>
  <c r="J95" i="5"/>
  <c r="M95" i="5" s="1"/>
  <c r="N95" i="5" s="1"/>
  <c r="O95" i="5" s="1"/>
  <c r="AE39" i="5"/>
  <c r="AF39" i="5" s="1"/>
  <c r="AD83" i="5"/>
  <c r="AE83" i="5" s="1"/>
  <c r="AF83" i="5" s="1"/>
  <c r="J130" i="5"/>
  <c r="N130" i="5" s="1"/>
  <c r="O130" i="5" s="1"/>
  <c r="D85" i="5"/>
  <c r="M85" i="5" s="1"/>
  <c r="F141" i="5"/>
  <c r="J141" i="5" s="1"/>
  <c r="M141" i="5" s="1"/>
  <c r="N141" i="5" s="1"/>
  <c r="O141" i="5" s="1"/>
  <c r="M40" i="5"/>
  <c r="N40" i="5" s="1"/>
  <c r="O40" i="5" s="1"/>
  <c r="C114" i="5"/>
  <c r="J114" i="5" s="1"/>
  <c r="M114" i="5" s="1"/>
  <c r="N114" i="5" s="1"/>
  <c r="O114" i="5" s="1"/>
  <c r="AE35" i="5"/>
  <c r="AF35" i="5" s="1"/>
  <c r="AA66" i="5"/>
  <c r="AD66" i="5" s="1"/>
  <c r="AE66" i="5" s="1"/>
  <c r="AF66" i="5" s="1"/>
  <c r="C113" i="5"/>
  <c r="J113" i="5" s="1"/>
  <c r="D88" i="5"/>
  <c r="T88" i="5"/>
  <c r="J93" i="5"/>
  <c r="M93" i="5" s="1"/>
  <c r="N93" i="5" s="1"/>
  <c r="O93" i="5" s="1"/>
  <c r="W93" i="5"/>
  <c r="M66" i="5"/>
  <c r="N66" i="5" s="1"/>
  <c r="J76" i="5"/>
  <c r="M76" i="5" s="1"/>
  <c r="N76" i="5" s="1"/>
  <c r="O76" i="5" s="1"/>
  <c r="T76" i="5"/>
  <c r="T71" i="5"/>
  <c r="J71" i="5"/>
  <c r="M71" i="5" s="1"/>
  <c r="N71" i="5" s="1"/>
  <c r="O71" i="5" s="1"/>
  <c r="W92" i="5"/>
  <c r="J92" i="5"/>
  <c r="C122" i="5"/>
  <c r="J122" i="5" s="1"/>
  <c r="M122" i="5" s="1"/>
  <c r="N122" i="5" s="1"/>
  <c r="O122" i="5" s="1"/>
  <c r="AA75" i="5"/>
  <c r="AD75" i="5" s="1"/>
  <c r="AE75" i="5" s="1"/>
  <c r="AF75" i="5" s="1"/>
  <c r="N25" i="5"/>
  <c r="O25" i="5" s="1"/>
  <c r="D86" i="5"/>
  <c r="T86" i="5"/>
  <c r="T82" i="5"/>
  <c r="D82" i="5"/>
  <c r="J72" i="5"/>
  <c r="M72" i="5" s="1"/>
  <c r="N72" i="5" s="1"/>
  <c r="O72" i="5" s="1"/>
  <c r="T72" i="5"/>
  <c r="F138" i="5"/>
  <c r="J138" i="5" s="1"/>
  <c r="AA91" i="5"/>
  <c r="AA74" i="5"/>
  <c r="AD74" i="5" s="1"/>
  <c r="AE74" i="5" s="1"/>
  <c r="AF74" i="5" s="1"/>
  <c r="C121" i="5"/>
  <c r="J121" i="5" s="1"/>
  <c r="C125" i="5"/>
  <c r="J125" i="5" s="1"/>
  <c r="M125" i="5" s="1"/>
  <c r="N125" i="5" s="1"/>
  <c r="O125" i="5" s="1"/>
  <c r="AA78" i="5"/>
  <c r="AD78" i="5" s="1"/>
  <c r="AE78" i="5" s="1"/>
  <c r="AF78" i="5" s="1"/>
  <c r="AA70" i="5"/>
  <c r="C117" i="5"/>
  <c r="J117" i="5" s="1"/>
  <c r="M117" i="5" s="1"/>
  <c r="N117" i="5" s="1"/>
  <c r="O117" i="5" s="1"/>
  <c r="AD21" i="5"/>
  <c r="AD32" i="5" s="1"/>
  <c r="C115" i="5"/>
  <c r="J115" i="5" s="1"/>
  <c r="M115" i="5" s="1"/>
  <c r="AA68" i="5"/>
  <c r="AD68" i="5" s="1"/>
  <c r="AE68" i="5" s="1"/>
  <c r="AF68" i="5" s="1"/>
  <c r="AE38" i="5"/>
  <c r="AF38" i="5" s="1"/>
  <c r="J132" i="5"/>
  <c r="N132" i="5" s="1"/>
  <c r="O132" i="5" s="1"/>
  <c r="J38" i="5"/>
  <c r="N38" i="5" s="1"/>
  <c r="O38" i="5" s="1"/>
  <c r="J134" i="5"/>
  <c r="N134" i="5" s="1"/>
  <c r="O134" i="5" s="1"/>
  <c r="M128" i="5"/>
  <c r="O91" i="5"/>
  <c r="J87" i="5"/>
  <c r="N87" i="5" s="1"/>
  <c r="O87" i="5" s="1"/>
  <c r="J83" i="5"/>
  <c r="N83" i="5" s="1"/>
  <c r="O83" i="5" s="1"/>
  <c r="AD42" i="5"/>
  <c r="AE34" i="5"/>
  <c r="M19" i="5"/>
  <c r="N19" i="5" s="1"/>
  <c r="O19" i="5" s="1"/>
  <c r="J39" i="5"/>
  <c r="N39" i="5" s="1"/>
  <c r="O39" i="5" s="1"/>
  <c r="M45" i="5"/>
  <c r="J37" i="5"/>
  <c r="N37" i="5" s="1"/>
  <c r="O37" i="5" s="1"/>
  <c r="M47" i="5"/>
  <c r="N47" i="5" s="1"/>
  <c r="M26" i="5"/>
  <c r="N26" i="5" s="1"/>
  <c r="O26" i="5" s="1"/>
  <c r="M20" i="5"/>
  <c r="N20" i="5" s="1"/>
  <c r="N23" i="5"/>
  <c r="O23" i="5" s="1"/>
  <c r="M28" i="5"/>
  <c r="N28" i="5" s="1"/>
  <c r="O28" i="5" s="1"/>
  <c r="N31" i="5"/>
  <c r="O31" i="5" s="1"/>
  <c r="J36" i="5"/>
  <c r="N36" i="5" s="1"/>
  <c r="O36" i="5" s="1"/>
  <c r="J49" i="5"/>
  <c r="J35" i="5"/>
  <c r="N35" i="5" s="1"/>
  <c r="O35" i="5" s="1"/>
  <c r="M22" i="5"/>
  <c r="N22" i="5" s="1"/>
  <c r="O22" i="5" s="1"/>
  <c r="M30" i="5"/>
  <c r="N30" i="5" s="1"/>
  <c r="O30" i="5" s="1"/>
  <c r="J34" i="5"/>
  <c r="J42" i="5" s="1"/>
  <c r="J41" i="5"/>
  <c r="N41" i="5" s="1"/>
  <c r="O41" i="5" s="1"/>
  <c r="AE60" i="5" l="1"/>
  <c r="F149" i="5"/>
  <c r="J149" i="5" s="1"/>
  <c r="M149" i="5" s="1"/>
  <c r="AD60" i="5"/>
  <c r="J107" i="5"/>
  <c r="AF54" i="5"/>
  <c r="AF60" i="5" s="1"/>
  <c r="M107" i="5"/>
  <c r="AA105" i="5"/>
  <c r="AD105" i="5" s="1"/>
  <c r="AE105" i="5" s="1"/>
  <c r="AF105" i="5" s="1"/>
  <c r="F152" i="5"/>
  <c r="J152" i="5" s="1"/>
  <c r="M152" i="5" s="1"/>
  <c r="N152" i="5" s="1"/>
  <c r="O152" i="5" s="1"/>
  <c r="AE101" i="5"/>
  <c r="AF101" i="5" s="1"/>
  <c r="AD102" i="5"/>
  <c r="N147" i="5"/>
  <c r="AF100" i="5"/>
  <c r="AE100" i="5"/>
  <c r="AF51" i="5"/>
  <c r="AF53" i="5" s="1"/>
  <c r="J81" i="5"/>
  <c r="N81" i="5" s="1"/>
  <c r="O81" i="5" s="1"/>
  <c r="N107" i="5"/>
  <c r="O101" i="5"/>
  <c r="O107" i="5" s="1"/>
  <c r="N100" i="5"/>
  <c r="O98" i="5"/>
  <c r="O100" i="5" s="1"/>
  <c r="U84" i="5"/>
  <c r="AD84" i="5" s="1"/>
  <c r="AD49" i="5"/>
  <c r="AD85" i="5"/>
  <c r="AE85" i="5" s="1"/>
  <c r="AF85" i="5" s="1"/>
  <c r="M131" i="5"/>
  <c r="N131" i="5" s="1"/>
  <c r="O131" i="5" s="1"/>
  <c r="AA42" i="5"/>
  <c r="AA61" i="5" s="1"/>
  <c r="C5" i="5" s="1"/>
  <c r="N84" i="5"/>
  <c r="O84" i="5" s="1"/>
  <c r="AD81" i="5"/>
  <c r="AE81" i="5" s="1"/>
  <c r="J85" i="5"/>
  <c r="N85" i="5" s="1"/>
  <c r="O85" i="5" s="1"/>
  <c r="AE69" i="5"/>
  <c r="AF69" i="5" s="1"/>
  <c r="M49" i="5"/>
  <c r="M42" i="5"/>
  <c r="C118" i="5"/>
  <c r="J118" i="5" s="1"/>
  <c r="M118" i="5" s="1"/>
  <c r="N118" i="5" s="1"/>
  <c r="O118" i="5" s="1"/>
  <c r="AA71" i="5"/>
  <c r="AD71" i="5" s="1"/>
  <c r="AE71" i="5" s="1"/>
  <c r="AF71" i="5" s="1"/>
  <c r="M138" i="5"/>
  <c r="M113" i="5"/>
  <c r="N113" i="5" s="1"/>
  <c r="AA72" i="5"/>
  <c r="AD72" i="5" s="1"/>
  <c r="AE72" i="5" s="1"/>
  <c r="AF72" i="5" s="1"/>
  <c r="C119" i="5"/>
  <c r="J119" i="5" s="1"/>
  <c r="M119" i="5" s="1"/>
  <c r="N119" i="5" s="1"/>
  <c r="O119" i="5" s="1"/>
  <c r="J86" i="5"/>
  <c r="M86" i="5"/>
  <c r="AD91" i="5"/>
  <c r="AE21" i="5"/>
  <c r="AF21" i="5" s="1"/>
  <c r="AF32" i="5" s="1"/>
  <c r="M92" i="5"/>
  <c r="M96" i="5" s="1"/>
  <c r="M82" i="5"/>
  <c r="J82" i="5"/>
  <c r="F139" i="5"/>
  <c r="J139" i="5" s="1"/>
  <c r="M139" i="5" s="1"/>
  <c r="N139" i="5" s="1"/>
  <c r="O139" i="5" s="1"/>
  <c r="AA92" i="5"/>
  <c r="AD92" i="5" s="1"/>
  <c r="AE92" i="5" s="1"/>
  <c r="AF92" i="5" s="1"/>
  <c r="F140" i="5"/>
  <c r="J140" i="5" s="1"/>
  <c r="M140" i="5" s="1"/>
  <c r="N140" i="5" s="1"/>
  <c r="O140" i="5" s="1"/>
  <c r="AA93" i="5"/>
  <c r="AD93" i="5" s="1"/>
  <c r="AE93" i="5" s="1"/>
  <c r="AF93" i="5" s="1"/>
  <c r="J88" i="5"/>
  <c r="M88" i="5"/>
  <c r="C123" i="5"/>
  <c r="J123" i="5" s="1"/>
  <c r="M123" i="5" s="1"/>
  <c r="N123" i="5" s="1"/>
  <c r="O123" i="5" s="1"/>
  <c r="AA76" i="5"/>
  <c r="AD76" i="5" s="1"/>
  <c r="AE76" i="5" s="1"/>
  <c r="AF76" i="5" s="1"/>
  <c r="M79" i="5"/>
  <c r="U82" i="5"/>
  <c r="AD82" i="5" s="1"/>
  <c r="C129" i="5"/>
  <c r="J96" i="5"/>
  <c r="N115" i="5"/>
  <c r="O115" i="5" s="1"/>
  <c r="M121" i="5"/>
  <c r="N121" i="5" s="1"/>
  <c r="O121" i="5" s="1"/>
  <c r="C133" i="5"/>
  <c r="U86" i="5"/>
  <c r="AA86" i="5" s="1"/>
  <c r="C135" i="5"/>
  <c r="U88" i="5"/>
  <c r="J79" i="5"/>
  <c r="AD70" i="5"/>
  <c r="AE70" i="5" s="1"/>
  <c r="N45" i="5"/>
  <c r="O45" i="5" s="1"/>
  <c r="M32" i="5"/>
  <c r="N128" i="5"/>
  <c r="O128" i="5" s="1"/>
  <c r="N79" i="5"/>
  <c r="O66" i="5"/>
  <c r="O79" i="5" s="1"/>
  <c r="AE49" i="5"/>
  <c r="AF44" i="5"/>
  <c r="AF49" i="5" s="1"/>
  <c r="AF34" i="5"/>
  <c r="AF42" i="5" s="1"/>
  <c r="AE42" i="5"/>
  <c r="O47" i="5"/>
  <c r="O20" i="5"/>
  <c r="O32" i="5" s="1"/>
  <c r="N32" i="5"/>
  <c r="N34" i="5"/>
  <c r="J61" i="5"/>
  <c r="C3" i="5" s="1"/>
  <c r="AD61" i="5" l="1"/>
  <c r="D5" i="5" s="1"/>
  <c r="AA107" i="5"/>
  <c r="J154" i="5"/>
  <c r="N149" i="5"/>
  <c r="M154" i="5"/>
  <c r="AE102" i="5"/>
  <c r="AD107" i="5"/>
  <c r="AA84" i="5"/>
  <c r="AE84" i="5" s="1"/>
  <c r="AF84" i="5" s="1"/>
  <c r="AF61" i="5"/>
  <c r="F5" i="5" s="1"/>
  <c r="M61" i="5"/>
  <c r="D3" i="5" s="1"/>
  <c r="AA79" i="5"/>
  <c r="N92" i="5"/>
  <c r="O92" i="5" s="1"/>
  <c r="O96" i="5" s="1"/>
  <c r="N49" i="5"/>
  <c r="O49" i="5"/>
  <c r="AA96" i="5"/>
  <c r="N86" i="5"/>
  <c r="O86" i="5" s="1"/>
  <c r="M89" i="5"/>
  <c r="M108" i="5" s="1"/>
  <c r="D7" i="5" s="1"/>
  <c r="O113" i="5"/>
  <c r="O126" i="5" s="1"/>
  <c r="N126" i="5"/>
  <c r="D133" i="5"/>
  <c r="J133" i="5" s="1"/>
  <c r="AA82" i="5"/>
  <c r="M126" i="5"/>
  <c r="AD96" i="5"/>
  <c r="M143" i="5"/>
  <c r="N138" i="5"/>
  <c r="N82" i="5"/>
  <c r="J143" i="5"/>
  <c r="AE32" i="5"/>
  <c r="AE61" i="5" s="1"/>
  <c r="E5" i="5" s="1"/>
  <c r="D135" i="5"/>
  <c r="J135" i="5" s="1"/>
  <c r="AD88" i="5"/>
  <c r="AA88" i="5"/>
  <c r="J89" i="5"/>
  <c r="J108" i="5" s="1"/>
  <c r="C7" i="5" s="1"/>
  <c r="AD86" i="5"/>
  <c r="AE86" i="5" s="1"/>
  <c r="AF86" i="5" s="1"/>
  <c r="N88" i="5"/>
  <c r="O88" i="5" s="1"/>
  <c r="AE91" i="5"/>
  <c r="J126" i="5"/>
  <c r="D129" i="5"/>
  <c r="J129" i="5" s="1"/>
  <c r="AD79" i="5"/>
  <c r="AF70" i="5"/>
  <c r="AF79" i="5" s="1"/>
  <c r="AE79" i="5"/>
  <c r="AF81" i="5"/>
  <c r="N42" i="5"/>
  <c r="O34" i="5"/>
  <c r="O42" i="5" s="1"/>
  <c r="AF102" i="5" l="1"/>
  <c r="AF107" i="5" s="1"/>
  <c r="AE107" i="5"/>
  <c r="O149" i="5"/>
  <c r="O154" i="5" s="1"/>
  <c r="N154" i="5"/>
  <c r="O61" i="5"/>
  <c r="F3" i="5" s="1"/>
  <c r="N61" i="5"/>
  <c r="E3" i="5" s="1"/>
  <c r="AE88" i="5"/>
  <c r="AF88" i="5" s="1"/>
  <c r="N96" i="5"/>
  <c r="M133" i="5"/>
  <c r="N133" i="5" s="1"/>
  <c r="O133" i="5" s="1"/>
  <c r="AD89" i="5"/>
  <c r="AD108" i="5" s="1"/>
  <c r="D9" i="5" s="1"/>
  <c r="AA89" i="5"/>
  <c r="AA108" i="5" s="1"/>
  <c r="C9" i="5" s="1"/>
  <c r="M129" i="5"/>
  <c r="O82" i="5"/>
  <c r="O89" i="5" s="1"/>
  <c r="O108" i="5" s="1"/>
  <c r="F7" i="5" s="1"/>
  <c r="N89" i="5"/>
  <c r="J136" i="5"/>
  <c r="J155" i="5" s="1"/>
  <c r="C11" i="5" s="1"/>
  <c r="N143" i="5"/>
  <c r="O138" i="5"/>
  <c r="O143" i="5" s="1"/>
  <c r="AE82" i="5"/>
  <c r="AE96" i="5"/>
  <c r="AF91" i="5"/>
  <c r="AF96" i="5" s="1"/>
  <c r="M135" i="5"/>
  <c r="N135" i="5" s="1"/>
  <c r="O135" i="5" s="1"/>
  <c r="C13" i="5" l="1"/>
  <c r="N108" i="5"/>
  <c r="AF82" i="5"/>
  <c r="AF89" i="5" s="1"/>
  <c r="AF108" i="5" s="1"/>
  <c r="AE89" i="5"/>
  <c r="AE108" i="5" s="1"/>
  <c r="E9" i="5" s="1"/>
  <c r="N129" i="5"/>
  <c r="M136" i="5"/>
  <c r="M155" i="5" s="1"/>
  <c r="D11" i="5" s="1"/>
  <c r="D13" i="5" s="1"/>
  <c r="F9" i="5" l="1"/>
  <c r="E7" i="5"/>
  <c r="O129" i="5"/>
  <c r="O136" i="5" s="1"/>
  <c r="O155" i="5" s="1"/>
  <c r="N136" i="5"/>
  <c r="N155" i="5" s="1"/>
  <c r="E11" i="5" s="1"/>
  <c r="E13" i="5" l="1"/>
  <c r="F11" i="5"/>
  <c r="F13" i="5" s="1"/>
  <c r="G13" i="5"/>
  <c r="R187" i="3" l="1"/>
  <c r="P187" i="3"/>
  <c r="N187" i="3"/>
  <c r="L187" i="3"/>
  <c r="R172" i="3"/>
  <c r="P172" i="3"/>
  <c r="N172" i="3"/>
  <c r="L172" i="3"/>
  <c r="R157" i="3"/>
  <c r="P157" i="3"/>
  <c r="N157" i="3"/>
  <c r="L157" i="3"/>
  <c r="T172" i="3" l="1"/>
  <c r="T187" i="3"/>
  <c r="T157" i="3"/>
  <c r="P89" i="3" l="1"/>
  <c r="P189" i="3"/>
  <c r="P191" i="3" s="1"/>
  <c r="P193" i="3" s="1"/>
  <c r="R89" i="3"/>
  <c r="R189" i="3"/>
  <c r="R191" i="3" s="1"/>
  <c r="R193" i="3" s="1"/>
  <c r="L189" i="3"/>
  <c r="L89" i="3"/>
  <c r="R195" i="3" l="1"/>
  <c r="P195" i="3"/>
  <c r="L191" i="3"/>
  <c r="L193" i="3" s="1"/>
  <c r="L195" i="3" l="1"/>
  <c r="W91" i="1"/>
  <c r="W191" i="1" l="1"/>
  <c r="W193" i="1" s="1"/>
  <c r="W195" i="1" s="1"/>
  <c r="W197" i="1" l="1"/>
  <c r="AD62" i="1"/>
  <c r="AE69" i="1"/>
  <c r="AE64" i="1"/>
  <c r="AD68" i="1"/>
  <c r="AD63" i="1"/>
  <c r="AD70" i="1"/>
  <c r="AE65" i="1"/>
  <c r="AD66" i="1"/>
  <c r="AE66" i="1"/>
  <c r="AE70" i="1"/>
  <c r="AE68" i="1"/>
  <c r="AD69" i="1"/>
  <c r="AE63" i="1"/>
  <c r="AE62" i="1"/>
  <c r="AD64" i="1"/>
  <c r="AD65" i="1"/>
  <c r="AB91" i="1" l="1"/>
  <c r="AE91" i="1" s="1"/>
  <c r="AB191" i="1"/>
  <c r="AE191" i="1" s="1"/>
  <c r="AG63" i="1"/>
  <c r="AG69" i="1"/>
  <c r="AG64" i="1"/>
  <c r="AG89" i="1"/>
  <c r="AG66" i="1"/>
  <c r="AG65" i="1"/>
  <c r="AG70" i="1"/>
  <c r="AG62" i="1"/>
  <c r="AG68" i="1"/>
  <c r="AA91" i="1"/>
  <c r="AD91" i="1" s="1"/>
  <c r="AA191" i="1"/>
  <c r="AG91" i="1" l="1"/>
  <c r="AB193" i="1"/>
  <c r="AB195" i="1" s="1"/>
  <c r="AA193" i="1"/>
  <c r="AA195" i="1" s="1"/>
  <c r="AD191" i="1"/>
  <c r="AG191" i="1" s="1"/>
  <c r="AE193" i="1" l="1"/>
  <c r="AE195" i="1"/>
  <c r="AB197" i="1"/>
  <c r="AE197" i="1" s="1"/>
  <c r="AD193" i="1"/>
  <c r="AG193" i="1" l="1"/>
  <c r="AD195" i="1"/>
  <c r="AG195" i="1" s="1"/>
  <c r="AA197" i="1"/>
  <c r="AD197" i="1" s="1"/>
  <c r="AG197" i="1" s="1"/>
  <c r="N189" i="3"/>
  <c r="T189" i="3" s="1"/>
  <c r="N191" i="3" l="1"/>
  <c r="N193" i="3" s="1"/>
  <c r="N89" i="3"/>
  <c r="T89" i="3" s="1"/>
  <c r="T191" i="3" l="1"/>
  <c r="N195" i="3" l="1"/>
  <c r="T195" i="3" s="1"/>
  <c r="T19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Wright</author>
    <author>Beverly Dickinson</author>
    <author>Casey Thelenwood</author>
  </authors>
  <commentList>
    <comment ref="D18" authorId="0" shapeId="0" xr:uid="{2CC105BF-B31B-43C1-ADF1-422C0B7EA83E}">
      <text>
        <r>
          <rPr>
            <b/>
            <sz val="9"/>
            <color indexed="81"/>
            <rFont val="Tahoma"/>
            <family val="2"/>
          </rPr>
          <t>0.20 FTE = 52 days / 1 day a week
0.10 FTE = 26 days</t>
        </r>
        <r>
          <rPr>
            <sz val="9"/>
            <color indexed="81"/>
            <rFont val="Tahoma"/>
            <family val="2"/>
          </rPr>
          <t xml:space="preserve">
</t>
        </r>
      </text>
    </comment>
    <comment ref="K18" authorId="1" shapeId="0" xr:uid="{57221D72-0DD8-440F-8A11-D0CEC7174CC6}">
      <text>
        <r>
          <rPr>
            <b/>
            <u/>
            <sz val="9"/>
            <color indexed="10"/>
            <rFont val="Tahoma"/>
            <family val="2"/>
          </rPr>
          <t>FY Fringe 23-24</t>
        </r>
        <r>
          <rPr>
            <b/>
            <u/>
            <sz val="9"/>
            <color indexed="81"/>
            <rFont val="Tahoma"/>
            <family val="2"/>
          </rPr>
          <t xml:space="preserve">
Non Fed</t>
        </r>
        <r>
          <rPr>
            <sz val="9"/>
            <color indexed="81"/>
            <rFont val="Tahoma"/>
            <family val="2"/>
          </rPr>
          <t xml:space="preserve">      </t>
        </r>
        <r>
          <rPr>
            <b/>
            <u/>
            <sz val="9"/>
            <color indexed="81"/>
            <rFont val="Tahoma"/>
            <family val="2"/>
          </rPr>
          <t xml:space="preserve">Fed Grants
</t>
        </r>
        <r>
          <rPr>
            <sz val="9"/>
            <color indexed="81"/>
            <rFont val="Tahoma"/>
            <family val="2"/>
          </rPr>
          <t>27.07%         26.74%   AO  
40.30%         39.38%   AC, AD, AR, AS, AY, AZ  
39.71%         38.79%   AT  
33.35%         32.02%   AV  
  8.61%           8.61%   AA, AU  
 Post Docs - use AD rate if Perm Hire</t>
        </r>
      </text>
    </comment>
    <comment ref="E33" authorId="2" shapeId="0" xr:uid="{9B7DF3AA-24D1-4B59-925C-73F8A3C34406}">
      <text>
        <r>
          <rPr>
            <b/>
            <u/>
            <sz val="9"/>
            <color indexed="81"/>
            <rFont val="Tahoma"/>
            <family val="2"/>
          </rPr>
          <t>Buyouts per Semester:</t>
        </r>
        <r>
          <rPr>
            <b/>
            <sz val="9"/>
            <color indexed="81"/>
            <rFont val="Tahoma"/>
            <family val="2"/>
          </rPr>
          <t xml:space="preserve">
</t>
        </r>
        <r>
          <rPr>
            <sz val="9"/>
            <color indexed="81"/>
            <rFont val="Tahoma"/>
            <family val="2"/>
          </rPr>
          <t>1 Course Buyout = 25% Effort
2 Course Buyouts = 50% Effort</t>
        </r>
      </text>
    </comment>
    <comment ref="F33" authorId="2" shapeId="0" xr:uid="{5463F3EF-C13A-48BE-BEF7-522AC201538D}">
      <text>
        <r>
          <rPr>
            <b/>
            <u/>
            <sz val="9"/>
            <color indexed="81"/>
            <rFont val="Tahoma"/>
            <family val="2"/>
          </rPr>
          <t>Buyouts per Semester:</t>
        </r>
        <r>
          <rPr>
            <b/>
            <sz val="9"/>
            <color indexed="81"/>
            <rFont val="Tahoma"/>
            <family val="2"/>
          </rPr>
          <t xml:space="preserve">
</t>
        </r>
        <r>
          <rPr>
            <sz val="9"/>
            <color indexed="81"/>
            <rFont val="Tahoma"/>
            <family val="2"/>
          </rPr>
          <t>1 Course Buyout = 25% Effort
2 Course Buyouts = 50% Effort</t>
        </r>
      </text>
    </comment>
    <comment ref="H33" authorId="2" shapeId="0" xr:uid="{2497BF04-6C35-44CF-A069-D8AA01F8A658}">
      <text>
        <r>
          <rPr>
            <b/>
            <u/>
            <sz val="9"/>
            <color indexed="81"/>
            <rFont val="Tahoma"/>
            <family val="2"/>
          </rPr>
          <t>Example Percent Efforts:</t>
        </r>
        <r>
          <rPr>
            <b/>
            <sz val="9"/>
            <color indexed="81"/>
            <rFont val="Tahoma"/>
            <family val="2"/>
          </rPr>
          <t xml:space="preserve">
</t>
        </r>
        <r>
          <rPr>
            <sz val="9"/>
            <color indexed="81"/>
            <rFont val="Tahoma"/>
            <family val="2"/>
          </rPr>
          <t>1 Summer Mnth / 4 wks = 33.333% Effort
2 Summer Mnths / 8 wks= 66.666% Effort
3 Summer Mnths / 12wks = 100% Effort</t>
        </r>
      </text>
    </comment>
    <comment ref="K33" authorId="1" shapeId="0" xr:uid="{D87DACA4-E66C-4C64-BF24-AD1D95739D97}">
      <text>
        <r>
          <rPr>
            <b/>
            <u/>
            <sz val="9"/>
            <color indexed="10"/>
            <rFont val="Tahoma"/>
            <family val="2"/>
          </rPr>
          <t>FY Fringe 23-24</t>
        </r>
        <r>
          <rPr>
            <b/>
            <u/>
            <sz val="9"/>
            <color indexed="81"/>
            <rFont val="Tahoma"/>
            <family val="2"/>
          </rPr>
          <t xml:space="preserve">
Non Fed</t>
        </r>
        <r>
          <rPr>
            <b/>
            <sz val="9"/>
            <color indexed="81"/>
            <rFont val="Tahoma"/>
            <family val="2"/>
          </rPr>
          <t xml:space="preserve">       </t>
        </r>
        <r>
          <rPr>
            <b/>
            <u/>
            <sz val="9"/>
            <color indexed="81"/>
            <rFont val="Tahoma"/>
            <family val="2"/>
          </rPr>
          <t>Fed Grants</t>
        </r>
        <r>
          <rPr>
            <sz val="9"/>
            <color indexed="81"/>
            <rFont val="Tahoma"/>
            <family val="2"/>
          </rPr>
          <t xml:space="preserve">   
34.48%          33.82%  FA, FX, FY, FZ  
34.88%          34.22%  FR  
42.79%          41.71%  F3, F4, FN, FO, FP, FQ  
32.77%          31.47%  F5, F6, FB, FL, FM  
  8.61%            8.61%  AF</t>
        </r>
      </text>
    </comment>
    <comment ref="L33" authorId="1" shapeId="0" xr:uid="{641B2C98-9F3D-4D4B-8E02-32E8DF55E1FF}">
      <text>
        <r>
          <rPr>
            <b/>
            <u/>
            <sz val="10"/>
            <color indexed="81"/>
            <rFont val="Tahoma"/>
            <family val="2"/>
          </rPr>
          <t>Summer/Overload Fringe:</t>
        </r>
        <r>
          <rPr>
            <b/>
            <sz val="10"/>
            <color indexed="81"/>
            <rFont val="Tahoma"/>
            <family val="2"/>
          </rPr>
          <t xml:space="preserve"> 
</t>
        </r>
        <r>
          <rPr>
            <sz val="10"/>
            <color indexed="81"/>
            <rFont val="Tahoma"/>
            <family val="2"/>
          </rPr>
          <t>Faculty = 8.61%</t>
        </r>
      </text>
    </comment>
    <comment ref="V33" authorId="2" shapeId="0" xr:uid="{4CE6B65A-DA0A-4D38-B369-9EE61CA5D250}">
      <text>
        <r>
          <rPr>
            <b/>
            <u/>
            <sz val="10"/>
            <color indexed="81"/>
            <rFont val="Tahoma"/>
            <family val="2"/>
          </rPr>
          <t xml:space="preserve">Buyouts per Semester:
</t>
        </r>
        <r>
          <rPr>
            <sz val="10"/>
            <color indexed="81"/>
            <rFont val="Tahoma"/>
            <family val="2"/>
          </rPr>
          <t>1 Course Buyout = 25% Effort
2 Course Buyouts = 50% Effort</t>
        </r>
      </text>
    </comment>
    <comment ref="W33" authorId="2" shapeId="0" xr:uid="{CBCED883-3E3F-4CDF-9C29-309FB49CEB76}">
      <text>
        <r>
          <rPr>
            <b/>
            <u/>
            <sz val="10"/>
            <color indexed="81"/>
            <rFont val="Tahoma"/>
            <family val="2"/>
          </rPr>
          <t xml:space="preserve">Buyouts per Semester:
</t>
        </r>
        <r>
          <rPr>
            <sz val="10"/>
            <color indexed="81"/>
            <rFont val="Tahoma"/>
            <family val="2"/>
          </rPr>
          <t>1 Course Buyout = 25% Effort
2 Course Buyouts = 50% Effort</t>
        </r>
      </text>
    </comment>
    <comment ref="Y33" authorId="2" shapeId="0" xr:uid="{36DE1D66-D0EB-4474-858D-469012996C4F}">
      <text>
        <r>
          <rPr>
            <b/>
            <u/>
            <sz val="10"/>
            <color indexed="81"/>
            <rFont val="Tahoma"/>
            <family val="2"/>
          </rPr>
          <t>Example Percent Efforts:</t>
        </r>
        <r>
          <rPr>
            <b/>
            <sz val="10"/>
            <color indexed="81"/>
            <rFont val="Tahoma"/>
            <family val="2"/>
          </rPr>
          <t xml:space="preserve">
</t>
        </r>
        <r>
          <rPr>
            <sz val="10"/>
            <color indexed="81"/>
            <rFont val="Tahoma"/>
            <family val="2"/>
          </rPr>
          <t>1 Summer Month = 33.333% Effort
2 Summer Months = 66.666% Effort
3 Summer Months = 100% Effor</t>
        </r>
        <r>
          <rPr>
            <b/>
            <sz val="10"/>
            <color indexed="81"/>
            <rFont val="Tahoma"/>
            <family val="2"/>
          </rPr>
          <t>t</t>
        </r>
      </text>
    </comment>
    <comment ref="K43" authorId="1" shapeId="0" xr:uid="{8F845DC9-6622-4115-8751-7AA5B5BCE1D3}">
      <text>
        <r>
          <rPr>
            <b/>
            <u/>
            <sz val="9"/>
            <color indexed="10"/>
            <rFont val="Tahoma"/>
            <family val="2"/>
          </rPr>
          <t>PSS FY Fringe 23-24</t>
        </r>
        <r>
          <rPr>
            <b/>
            <u/>
            <sz val="9"/>
            <color indexed="81"/>
            <rFont val="Tahoma"/>
            <family val="2"/>
          </rPr>
          <t xml:space="preserve">
Non Fed</t>
        </r>
        <r>
          <rPr>
            <b/>
            <sz val="9"/>
            <color indexed="81"/>
            <rFont val="Tahoma"/>
            <family val="2"/>
          </rPr>
          <t xml:space="preserve">        </t>
        </r>
        <r>
          <rPr>
            <b/>
            <u/>
            <sz val="9"/>
            <color indexed="81"/>
            <rFont val="Tahoma"/>
            <family val="2"/>
          </rPr>
          <t xml:space="preserve">Fed Grants   
</t>
        </r>
        <r>
          <rPr>
            <sz val="9"/>
            <color indexed="81"/>
            <rFont val="Tahoma"/>
            <family val="2"/>
          </rPr>
          <t xml:space="preserve">50.52%           49.25%  CE, CF, CG, CH, CP, CX  
  8.61%             8.61%  TJ, CQ  </t>
        </r>
      </text>
    </comment>
    <comment ref="E50" authorId="0" shapeId="0" xr:uid="{6FE93790-125A-4AE5-929C-EA6541FEA8FF}">
      <text>
        <r>
          <rPr>
            <b/>
            <sz val="9"/>
            <color indexed="81"/>
            <rFont val="Tahoma"/>
            <family val="2"/>
          </rPr>
          <t>Grant MUST cover GA Stipend.</t>
        </r>
      </text>
    </comment>
    <comment ref="F50" authorId="2" shapeId="0" xr:uid="{2591FD7F-318C-4948-A813-28C03DE656C5}">
      <text>
        <r>
          <rPr>
            <b/>
            <sz val="9"/>
            <color indexed="81"/>
            <rFont val="Tahoma"/>
            <family val="2"/>
          </rPr>
          <t xml:space="preserve">Min. Wage = </t>
        </r>
        <r>
          <rPr>
            <b/>
            <sz val="9"/>
            <color indexed="10"/>
            <rFont val="Tahoma"/>
            <family val="2"/>
          </rPr>
          <t>$10.10</t>
        </r>
        <r>
          <rPr>
            <b/>
            <sz val="9"/>
            <color indexed="81"/>
            <rFont val="Tahoma"/>
            <family val="2"/>
          </rPr>
          <t xml:space="preserve"> as of 1/1/23.</t>
        </r>
      </text>
    </comment>
    <comment ref="K57" authorId="0" shapeId="0" xr:uid="{F10C4C6E-7B79-400B-851B-ECA27EFB469A}">
      <text>
        <r>
          <rPr>
            <b/>
            <sz val="9"/>
            <color indexed="81"/>
            <rFont val="Tahoma"/>
            <family val="2"/>
          </rPr>
          <t>Fringe is charged in the summer if student is not enrolled in a min. of 6 credits - as set by the IRS.</t>
        </r>
      </text>
    </comment>
    <comment ref="E80" authorId="2" shapeId="0" xr:uid="{0D401ACD-29BA-4243-BC04-3A2BC5CBBBE6}">
      <text>
        <r>
          <rPr>
            <b/>
            <u/>
            <sz val="10"/>
            <color indexed="81"/>
            <rFont val="Tahoma"/>
            <family val="2"/>
          </rPr>
          <t>Buyouts per Semester:</t>
        </r>
        <r>
          <rPr>
            <b/>
            <sz val="10"/>
            <color indexed="81"/>
            <rFont val="Tahoma"/>
            <family val="2"/>
          </rPr>
          <t xml:space="preserve">
</t>
        </r>
        <r>
          <rPr>
            <sz val="10"/>
            <color indexed="81"/>
            <rFont val="Tahoma"/>
            <family val="2"/>
          </rPr>
          <t>1 Course Buyout = 25% Effort
2 Course Buyouts = 50% Effortt</t>
        </r>
      </text>
    </comment>
    <comment ref="F80" authorId="2" shapeId="0" xr:uid="{F2EFB186-F56C-4374-B2F9-6F2797E2FF33}">
      <text>
        <r>
          <rPr>
            <b/>
            <u/>
            <sz val="10"/>
            <color indexed="81"/>
            <rFont val="Tahoma"/>
            <family val="2"/>
          </rPr>
          <t>Buyouts per Semester:</t>
        </r>
        <r>
          <rPr>
            <b/>
            <sz val="10"/>
            <color indexed="81"/>
            <rFont val="Tahoma"/>
            <family val="2"/>
          </rPr>
          <t xml:space="preserve">
</t>
        </r>
        <r>
          <rPr>
            <sz val="10"/>
            <color indexed="81"/>
            <rFont val="Tahoma"/>
            <family val="2"/>
          </rPr>
          <t>1 Course Buyout = 25% Effort
2 Course Buyouts = 50% Effor</t>
        </r>
        <r>
          <rPr>
            <b/>
            <sz val="10"/>
            <color indexed="81"/>
            <rFont val="Tahoma"/>
            <family val="2"/>
          </rPr>
          <t>t</t>
        </r>
      </text>
    </comment>
    <comment ref="H80" authorId="2" shapeId="0" xr:uid="{6EA4A703-464B-4764-9A72-42052B446DB4}">
      <text>
        <r>
          <rPr>
            <b/>
            <u/>
            <sz val="10"/>
            <color indexed="81"/>
            <rFont val="Tahoma"/>
            <family val="2"/>
          </rPr>
          <t>Example Percent Efforts:</t>
        </r>
        <r>
          <rPr>
            <b/>
            <sz val="10"/>
            <color indexed="81"/>
            <rFont val="Tahoma"/>
            <family val="2"/>
          </rPr>
          <t xml:space="preserve">
</t>
        </r>
        <r>
          <rPr>
            <sz val="10"/>
            <color indexed="81"/>
            <rFont val="Tahoma"/>
            <family val="2"/>
          </rPr>
          <t>1 Summer Month = 33.333% Effort
2 Summer Months = 66.666% Effort
3 Summer Months = 100% Effort</t>
        </r>
      </text>
    </comment>
    <comment ref="V80" authorId="2" shapeId="0" xr:uid="{831F6918-8C17-4898-B5C1-F03B88990D50}">
      <text>
        <r>
          <rPr>
            <b/>
            <u/>
            <sz val="10"/>
            <color indexed="81"/>
            <rFont val="Tahoma"/>
            <family val="2"/>
          </rPr>
          <t>Buyouts per Semester:</t>
        </r>
        <r>
          <rPr>
            <b/>
            <sz val="10"/>
            <color indexed="81"/>
            <rFont val="Tahoma"/>
            <family val="2"/>
          </rPr>
          <t xml:space="preserve">
</t>
        </r>
        <r>
          <rPr>
            <sz val="10"/>
            <color indexed="81"/>
            <rFont val="Tahoma"/>
            <family val="2"/>
          </rPr>
          <t>1 Course Buyout = 25% Effort
2 Course Buyouts = 50% Effort</t>
        </r>
      </text>
    </comment>
    <comment ref="W80" authorId="2" shapeId="0" xr:uid="{29DC60F7-6F19-435C-A610-1732C6B9B22F}">
      <text>
        <r>
          <rPr>
            <b/>
            <u/>
            <sz val="10"/>
            <color indexed="81"/>
            <rFont val="Tahoma"/>
            <family val="2"/>
          </rPr>
          <t>Buyouts per Semester:</t>
        </r>
        <r>
          <rPr>
            <b/>
            <sz val="10"/>
            <color indexed="81"/>
            <rFont val="Tahoma"/>
            <family val="2"/>
          </rPr>
          <t xml:space="preserve">
</t>
        </r>
        <r>
          <rPr>
            <sz val="10"/>
            <color indexed="81"/>
            <rFont val="Tahoma"/>
            <family val="2"/>
          </rPr>
          <t>1 Course Buyout = 25% Effort
2 Course Buyouts = 50% Effort</t>
        </r>
      </text>
    </comment>
    <comment ref="Y80" authorId="2" shapeId="0" xr:uid="{EA97EB47-4B26-4E1B-A057-1118A8AFB016}">
      <text>
        <r>
          <rPr>
            <b/>
            <u/>
            <sz val="10"/>
            <color indexed="81"/>
            <rFont val="Tahoma"/>
            <family val="2"/>
          </rPr>
          <t>Example Percent Efforts:</t>
        </r>
        <r>
          <rPr>
            <b/>
            <sz val="10"/>
            <color indexed="81"/>
            <rFont val="Tahoma"/>
            <family val="2"/>
          </rPr>
          <t xml:space="preserve">
</t>
        </r>
        <r>
          <rPr>
            <sz val="10"/>
            <color indexed="81"/>
            <rFont val="Tahoma"/>
            <family val="2"/>
          </rPr>
          <t>1 Summer Month = 33.333% Effort
2 Summer Months = 66.666% Effort
3 Summer Months = 100% Effort</t>
        </r>
        <r>
          <rPr>
            <b/>
            <sz val="10"/>
            <color indexed="81"/>
            <rFont val="Tahoma"/>
            <family val="2"/>
          </rPr>
          <t xml:space="preserve"> </t>
        </r>
      </text>
    </comment>
    <comment ref="V97" authorId="0" shapeId="0" xr:uid="{E65CAC21-0114-4F0C-A4D1-C11EF6B09B23}">
      <text>
        <r>
          <rPr>
            <b/>
            <sz val="9"/>
            <color indexed="81"/>
            <rFont val="Tahoma"/>
            <family val="2"/>
          </rPr>
          <t>Grant MUST cover GA Stipend.</t>
        </r>
      </text>
    </comment>
    <comment ref="E127" authorId="2" shapeId="0" xr:uid="{F055F2A1-0843-415C-80BD-6F3F4F7DEDD7}">
      <text>
        <r>
          <rPr>
            <b/>
            <u/>
            <sz val="10"/>
            <color indexed="81"/>
            <rFont val="Tahoma"/>
            <family val="2"/>
          </rPr>
          <t>Buyouts per Semester:</t>
        </r>
        <r>
          <rPr>
            <b/>
            <sz val="10"/>
            <color indexed="81"/>
            <rFont val="Tahoma"/>
            <family val="2"/>
          </rPr>
          <t xml:space="preserve">
</t>
        </r>
        <r>
          <rPr>
            <sz val="10"/>
            <color indexed="81"/>
            <rFont val="Tahoma"/>
            <family val="2"/>
          </rPr>
          <t>1 Course Buyout = 25% Effort
2 Course Buyouts = 50% Effort</t>
        </r>
      </text>
    </comment>
    <comment ref="F127" authorId="2" shapeId="0" xr:uid="{51AA48A7-1F50-46A6-B133-622CDFE75CC1}">
      <text>
        <r>
          <rPr>
            <b/>
            <u/>
            <sz val="10"/>
            <color indexed="81"/>
            <rFont val="Tahoma"/>
            <family val="2"/>
          </rPr>
          <t>Buyouts per Semester:</t>
        </r>
        <r>
          <rPr>
            <b/>
            <sz val="10"/>
            <color indexed="81"/>
            <rFont val="Tahoma"/>
            <family val="2"/>
          </rPr>
          <t xml:space="preserve">
</t>
        </r>
        <r>
          <rPr>
            <sz val="10"/>
            <color indexed="81"/>
            <rFont val="Tahoma"/>
            <family val="2"/>
          </rPr>
          <t>1 Course Buyout = 25% Effort
2 Course Buyouts = 50% Effort</t>
        </r>
      </text>
    </comment>
    <comment ref="H127" authorId="2" shapeId="0" xr:uid="{E987126C-3117-4FE7-9981-562C616D8043}">
      <text>
        <r>
          <rPr>
            <b/>
            <u/>
            <sz val="10"/>
            <color indexed="81"/>
            <rFont val="Tahoma"/>
            <family val="2"/>
          </rPr>
          <t>Example Percent Efforts:</t>
        </r>
        <r>
          <rPr>
            <b/>
            <sz val="10"/>
            <color indexed="81"/>
            <rFont val="Tahoma"/>
            <family val="2"/>
          </rPr>
          <t xml:space="preserve">
</t>
        </r>
        <r>
          <rPr>
            <sz val="10"/>
            <color indexed="81"/>
            <rFont val="Tahoma"/>
            <family val="2"/>
          </rPr>
          <t>1 Summer Month = 33.333% Effort
2 Summer Months = 66.666% Effort
3 Summer Months = 100% Effort</t>
        </r>
      </text>
    </comment>
    <comment ref="E144" authorId="0" shapeId="0" xr:uid="{C685EDD3-73CF-42F9-81D0-ED9116CC18B0}">
      <text>
        <r>
          <rPr>
            <b/>
            <sz val="9"/>
            <color indexed="81"/>
            <rFont val="Tahoma"/>
            <family val="2"/>
          </rPr>
          <t>Grant MUST cover GA Stipend.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Wright</author>
  </authors>
  <commentList>
    <comment ref="D14" authorId="0" shapeId="0" xr:uid="{E1C3E9F6-463A-4BF6-96D1-2325504B4EA3}">
      <text>
        <r>
          <rPr>
            <b/>
            <sz val="10"/>
            <color indexed="81"/>
            <rFont val="Tahoma"/>
            <family val="2"/>
          </rPr>
          <t xml:space="preserve">Academic Year
</t>
        </r>
        <r>
          <rPr>
            <sz val="10"/>
            <color indexed="81"/>
            <rFont val="Tahoma"/>
            <family val="2"/>
          </rPr>
          <t>12.5% FTE = 1 course buyout per semester
25% FTE = 2 course buyouts per semester</t>
        </r>
        <r>
          <rPr>
            <b/>
            <sz val="10"/>
            <color indexed="81"/>
            <rFont val="Tahoma"/>
            <family val="2"/>
          </rPr>
          <t xml:space="preserve">
Summer -</t>
        </r>
        <r>
          <rPr>
            <sz val="10"/>
            <color indexed="81"/>
            <rFont val="Tahoma"/>
            <family val="2"/>
          </rPr>
          <t xml:space="preserve">
1 Summer Mnth / 4 wks = 33.333% Effort
2 Summer Mnths / 8 wks= 66.666% Effort
3 Summer Mnths / 12wks = 100% Effort</t>
        </r>
      </text>
    </comment>
    <comment ref="B45" authorId="0" shapeId="0" xr:uid="{F3E1695A-3506-4E7E-B931-5D13D2037631}">
      <text>
        <r>
          <rPr>
            <b/>
            <sz val="9"/>
            <color indexed="81"/>
            <rFont val="Tahoma"/>
            <family val="2"/>
          </rPr>
          <t>Students can only work 25 hrs per week during the AY.</t>
        </r>
        <r>
          <rPr>
            <sz val="9"/>
            <color indexed="81"/>
            <rFont val="Tahoma"/>
            <family val="2"/>
          </rPr>
          <t xml:space="preserve">
</t>
        </r>
        <r>
          <rPr>
            <b/>
            <sz val="9"/>
            <color indexed="81"/>
            <rFont val="Tahoma"/>
            <family val="2"/>
          </rPr>
          <t>Hiring Students -</t>
        </r>
        <r>
          <rPr>
            <sz val="9"/>
            <color indexed="81"/>
            <rFont val="Tahoma"/>
            <family val="2"/>
          </rPr>
          <t xml:space="preserve">
https://www.gvsu.edu/studentjobs/hiring-student-employees-16.htm 
</t>
        </r>
        <r>
          <rPr>
            <b/>
            <sz val="9"/>
            <color indexed="81"/>
            <rFont val="Tahoma"/>
            <family val="2"/>
          </rPr>
          <t xml:space="preserve">Undergraduate Student Wage Chart - </t>
        </r>
        <r>
          <rPr>
            <sz val="9"/>
            <color indexed="81"/>
            <rFont val="Tahoma"/>
            <family val="2"/>
          </rPr>
          <t xml:space="preserve">
https://www.gvsu.edu/studentjobs/on-campus-wage-rates-32.htm </t>
        </r>
      </text>
    </comment>
    <comment ref="C45" authorId="0" shapeId="0" xr:uid="{BA9C67B0-F99E-4E33-88A8-DC6E0AEF9623}">
      <text>
        <r>
          <rPr>
            <b/>
            <sz val="9"/>
            <color indexed="81"/>
            <rFont val="Tahoma"/>
            <family val="2"/>
          </rPr>
          <t>Student workers - Min. Wage:</t>
        </r>
        <r>
          <rPr>
            <sz val="9"/>
            <color indexed="81"/>
            <rFont val="Tahoma"/>
            <family val="2"/>
          </rPr>
          <t xml:space="preserve">
    $12.00 as of 1/1/25
    $12.48 as of 2/21/25</t>
        </r>
      </text>
    </comment>
    <comment ref="B51" authorId="0" shapeId="0" xr:uid="{4AA2CCD5-D248-4AC4-AB48-F37745C46AC4}">
      <text>
        <r>
          <rPr>
            <b/>
            <sz val="10"/>
            <color indexed="81"/>
            <rFont val="Tahoma"/>
            <family val="2"/>
          </rPr>
          <t xml:space="preserve">FT = </t>
        </r>
        <r>
          <rPr>
            <sz val="10"/>
            <color indexed="81"/>
            <rFont val="Tahoma"/>
            <family val="2"/>
          </rPr>
          <t xml:space="preserve">(Aug-May) 20 hrs per wk / $6,500K per semester MIN
</t>
        </r>
        <r>
          <rPr>
            <b/>
            <sz val="10"/>
            <color indexed="81"/>
            <rFont val="Tahoma"/>
            <family val="2"/>
          </rPr>
          <t xml:space="preserve">PT or Summer </t>
        </r>
        <r>
          <rPr>
            <sz val="10"/>
            <color indexed="81"/>
            <rFont val="Tahoma"/>
            <family val="2"/>
          </rPr>
          <t>= (May -Aug) 10 hrs per wk / $3,250 MIN</t>
        </r>
      </text>
    </comment>
    <comment ref="B58" authorId="0" shapeId="0" xr:uid="{7E15BA01-04E7-4DF0-8A37-47D80A36266A}">
      <text>
        <r>
          <rPr>
            <b/>
            <sz val="12"/>
            <color indexed="14"/>
            <rFont val="Tahoma"/>
            <family val="2"/>
          </rPr>
          <t xml:space="preserve">Faculty Fringe 24-25 </t>
        </r>
        <r>
          <rPr>
            <b/>
            <sz val="10"/>
            <color indexed="81"/>
            <rFont val="Tahoma"/>
            <family val="2"/>
          </rPr>
          <t xml:space="preserve">
 </t>
        </r>
        <r>
          <rPr>
            <b/>
            <u/>
            <sz val="10"/>
            <color indexed="81"/>
            <rFont val="Tahoma"/>
            <family val="2"/>
          </rPr>
          <t xml:space="preserve"> % </t>
        </r>
        <r>
          <rPr>
            <b/>
            <sz val="10"/>
            <color indexed="81"/>
            <rFont val="Tahoma"/>
            <family val="2"/>
          </rPr>
          <t xml:space="preserve">       </t>
        </r>
        <r>
          <rPr>
            <b/>
            <u/>
            <sz val="10"/>
            <color indexed="81"/>
            <rFont val="Tahoma"/>
            <family val="2"/>
          </rPr>
          <t>% on Fed. Grants</t>
        </r>
        <r>
          <rPr>
            <b/>
            <sz val="10"/>
            <color indexed="81"/>
            <rFont val="Tahoma"/>
            <family val="2"/>
          </rPr>
          <t xml:space="preserve">  
</t>
        </r>
        <r>
          <rPr>
            <sz val="10"/>
            <color indexed="81"/>
            <rFont val="Tahoma"/>
            <family val="2"/>
          </rPr>
          <t>34.87       34.19     FA; FX, FY, FZ - Regular Faculty
35.27       34.59     FR - Librarians
42.47       41.40     F3, F4, FN, FO, FP, FQ - Affiliate Faculty
34.24       32.86     F5, F6, FB, FL, FM - Visiting Faculty
  8.36         8.36     AF - Adjunct / Overload Faculty</t>
        </r>
        <r>
          <rPr>
            <b/>
            <sz val="10"/>
            <color indexed="81"/>
            <rFont val="Tahoma"/>
            <family val="2"/>
          </rPr>
          <t xml:space="preserve">
</t>
        </r>
        <r>
          <rPr>
            <b/>
            <sz val="12"/>
            <color indexed="17"/>
            <rFont val="Tahoma"/>
            <family val="2"/>
          </rPr>
          <t xml:space="preserve">EAP Fringe 24-25  </t>
        </r>
        <r>
          <rPr>
            <b/>
            <sz val="10"/>
            <color indexed="81"/>
            <rFont val="Tahoma"/>
            <family val="2"/>
          </rPr>
          <t xml:space="preserve">
 </t>
        </r>
        <r>
          <rPr>
            <b/>
            <u/>
            <sz val="10"/>
            <color indexed="81"/>
            <rFont val="Tahoma"/>
            <family val="2"/>
          </rPr>
          <t xml:space="preserve"> % </t>
        </r>
        <r>
          <rPr>
            <b/>
            <sz val="10"/>
            <color indexed="81"/>
            <rFont val="Tahoma"/>
            <family val="2"/>
          </rPr>
          <t xml:space="preserve">       </t>
        </r>
        <r>
          <rPr>
            <b/>
            <u/>
            <sz val="10"/>
            <color indexed="81"/>
            <rFont val="Tahoma"/>
            <family val="2"/>
          </rPr>
          <t xml:space="preserve">% on Fed. Grants </t>
        </r>
        <r>
          <rPr>
            <b/>
            <sz val="10"/>
            <color indexed="81"/>
            <rFont val="Tahoma"/>
            <family val="2"/>
          </rPr>
          <t xml:space="preserve">  
</t>
        </r>
        <r>
          <rPr>
            <sz val="10"/>
            <color indexed="81"/>
            <rFont val="Tahoma"/>
            <family val="2"/>
          </rPr>
          <t>27.15       26.81     AO - Appointing Officers
40.61       39.67     AC, AD, AR, AS, AY, AZ - Regular EAP / EAP at &lt;30 hrs.
40.04       39.10     AT - Coaches
33.45       32.11     AV - Temp. EAP w/ Benefits
  8.36        8.36     AA, AU - Temp. EAP wo Benefits, Adjunct EAP</t>
        </r>
        <r>
          <rPr>
            <b/>
            <sz val="10"/>
            <color indexed="81"/>
            <rFont val="Tahoma"/>
            <family val="2"/>
          </rPr>
          <t xml:space="preserve">
</t>
        </r>
        <r>
          <rPr>
            <b/>
            <sz val="12"/>
            <color indexed="53"/>
            <rFont val="Tahoma"/>
            <family val="2"/>
          </rPr>
          <t xml:space="preserve">PSS Fringe 24-25 </t>
        </r>
        <r>
          <rPr>
            <b/>
            <sz val="10"/>
            <color indexed="81"/>
            <rFont val="Tahoma"/>
            <family val="2"/>
          </rPr>
          <t xml:space="preserve"> 
  </t>
        </r>
        <r>
          <rPr>
            <b/>
            <u/>
            <sz val="10"/>
            <color indexed="81"/>
            <rFont val="Tahoma"/>
            <family val="2"/>
          </rPr>
          <t>%</t>
        </r>
        <r>
          <rPr>
            <b/>
            <sz val="10"/>
            <color indexed="81"/>
            <rFont val="Tahoma"/>
            <family val="2"/>
          </rPr>
          <t xml:space="preserve">        </t>
        </r>
        <r>
          <rPr>
            <b/>
            <u/>
            <sz val="10"/>
            <color indexed="81"/>
            <rFont val="Tahoma"/>
            <family val="2"/>
          </rPr>
          <t>% on Fed. Grants</t>
        </r>
        <r>
          <rPr>
            <b/>
            <sz val="10"/>
            <color indexed="81"/>
            <rFont val="Tahoma"/>
            <family val="2"/>
          </rPr>
          <t xml:space="preserve">   
</t>
        </r>
        <r>
          <rPr>
            <sz val="10"/>
            <color indexed="81"/>
            <rFont val="Tahoma"/>
            <family val="2"/>
          </rPr>
          <t xml:space="preserve">49.84       48.56     CE, DF, CG, CH, CP, CX - Regular PSS
  8.36        8.36      TJ, CQ - Call-in / Overtime PSS
</t>
        </r>
        <r>
          <rPr>
            <b/>
            <sz val="10"/>
            <color indexed="81"/>
            <rFont val="Tahoma"/>
            <family val="2"/>
          </rPr>
          <t>Student Workers</t>
        </r>
        <r>
          <rPr>
            <sz val="10"/>
            <color indexed="81"/>
            <rFont val="Tahoma"/>
            <family val="2"/>
          </rPr>
          <t xml:space="preserve"> - 
7.650% in Summer if enrolled in less than 6 credits.  Per IRS.</t>
        </r>
      </text>
    </comment>
    <comment ref="B128" authorId="0" shapeId="0" xr:uid="{81C492E4-7BEE-424D-8E61-A01A57C59715}">
      <text>
        <r>
          <rPr>
            <sz val="10"/>
            <color indexed="81"/>
            <rFont val="Tahoma"/>
            <family val="2"/>
          </rPr>
          <t xml:space="preserve">Participant support costs means direct costs for items such as stipends or subsistence allowances, travel allowances, and registration fees paid to or on behalf of participants or trainees (but not employees) </t>
        </r>
        <r>
          <rPr>
            <b/>
            <u/>
            <sz val="10"/>
            <color indexed="81"/>
            <rFont val="Tahoma"/>
            <family val="2"/>
          </rPr>
          <t>in connection with conferences, or training projects</t>
        </r>
        <r>
          <rPr>
            <sz val="10"/>
            <color indexed="81"/>
            <rFont val="Tahoma"/>
            <family val="2"/>
          </rPr>
          <t>.</t>
        </r>
      </text>
    </comment>
    <comment ref="C184" authorId="0" shapeId="0" xr:uid="{E9B8B16D-A1EE-4983-8D51-0B2734F515A1}">
      <text>
        <r>
          <rPr>
            <b/>
            <sz val="10"/>
            <color indexed="81"/>
            <rFont val="Tahoma"/>
            <family val="2"/>
          </rPr>
          <t>See Tuition tab for yearly rates</t>
        </r>
      </text>
    </comment>
    <comment ref="A191" authorId="0" shapeId="0" xr:uid="{84448FAE-0CC2-4A34-BDA0-ED7DB09B4BC2}">
      <text>
        <r>
          <rPr>
            <b/>
            <sz val="10"/>
            <color indexed="81"/>
            <rFont val="Tahoma"/>
            <family val="2"/>
          </rPr>
          <t xml:space="preserve">Modified Total Direct Cost (MTDC) </t>
        </r>
        <r>
          <rPr>
            <sz val="10"/>
            <color indexed="81"/>
            <rFont val="Tahoma"/>
            <family val="2"/>
          </rPr>
          <t>means all direct salaries and wages, applicable fringe benefits, materials and supplies, services, travel, and up to the first $50,000 of each subaward (regardless of the period of performance of the subawards under the award).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Melissa Wright</author>
  </authors>
  <commentList>
    <comment ref="E16" authorId="0" shapeId="0" xr:uid="{FD5BB712-34FA-48FC-848D-B6CE2CDBB6E7}">
      <text>
        <r>
          <rPr>
            <b/>
            <sz val="10"/>
            <color indexed="81"/>
            <rFont val="Tahoma"/>
            <family val="2"/>
          </rPr>
          <t xml:space="preserve">Academic Year
</t>
        </r>
        <r>
          <rPr>
            <sz val="10"/>
            <color indexed="81"/>
            <rFont val="Tahoma"/>
            <family val="2"/>
          </rPr>
          <t>12.5% FTE = 1 course buyout per semester
25% FTE = 2 course buyouts per semester</t>
        </r>
        <r>
          <rPr>
            <b/>
            <sz val="10"/>
            <color indexed="81"/>
            <rFont val="Tahoma"/>
            <family val="2"/>
          </rPr>
          <t xml:space="preserve">
Summer -
</t>
        </r>
        <r>
          <rPr>
            <sz val="10"/>
            <color indexed="81"/>
            <rFont val="Tahoma"/>
            <family val="2"/>
          </rPr>
          <t>1 Summer Mnth / 4 wks = 33.333% Effort
2 Summer Mnths / 8 wks= 66.666% Effort
3 Summer Mnths / 12wks = 100% Effort</t>
        </r>
      </text>
    </comment>
    <comment ref="B47" authorId="0" shapeId="0" xr:uid="{5BB0D9AF-4829-4BE5-AF5E-B5A4C582E521}">
      <text>
        <r>
          <rPr>
            <b/>
            <sz val="9"/>
            <color indexed="81"/>
            <rFont val="Tahoma"/>
            <family val="2"/>
          </rPr>
          <t>Students can only work 25 hrs per week during the AY.</t>
        </r>
        <r>
          <rPr>
            <sz val="9"/>
            <color indexed="81"/>
            <rFont val="Tahoma"/>
            <family val="2"/>
          </rPr>
          <t xml:space="preserve">
</t>
        </r>
        <r>
          <rPr>
            <b/>
            <sz val="9"/>
            <color indexed="81"/>
            <rFont val="Tahoma"/>
            <family val="2"/>
          </rPr>
          <t xml:space="preserve">
Hiring Students -</t>
        </r>
        <r>
          <rPr>
            <sz val="9"/>
            <color indexed="81"/>
            <rFont val="Tahoma"/>
            <family val="2"/>
          </rPr>
          <t xml:space="preserve">
https://www.gvsu.edu/studentjobs/hiring-student-employees-16.htm 
</t>
        </r>
        <r>
          <rPr>
            <b/>
            <sz val="9"/>
            <color indexed="81"/>
            <rFont val="Tahoma"/>
            <family val="2"/>
          </rPr>
          <t>Undergraduate Student Wage Chart -</t>
        </r>
        <r>
          <rPr>
            <sz val="9"/>
            <color indexed="81"/>
            <rFont val="Tahoma"/>
            <family val="2"/>
          </rPr>
          <t xml:space="preserve"> 
https://www.gvsu.edu/studentjobs/on-campus-wage-rates-32.htm </t>
        </r>
      </text>
    </comment>
    <comment ref="C47" authorId="0" shapeId="0" xr:uid="{FB1A9B8B-616E-451C-B027-F6A95AEACB6F}">
      <text>
        <r>
          <rPr>
            <b/>
            <sz val="9"/>
            <color indexed="81"/>
            <rFont val="Tahoma"/>
            <family val="2"/>
          </rPr>
          <t>Student workers - Min. Wage:</t>
        </r>
        <r>
          <rPr>
            <sz val="9"/>
            <color indexed="81"/>
            <rFont val="Tahoma"/>
            <family val="2"/>
          </rPr>
          <t xml:space="preserve">
    $12.00 as of 1/1/25
    $12.48 as of 2/21/25</t>
        </r>
      </text>
    </comment>
    <comment ref="B53" authorId="0" shapeId="0" xr:uid="{0E15F4CD-9772-4995-94B5-528077808DAB}">
      <text>
        <r>
          <rPr>
            <b/>
            <sz val="10"/>
            <color indexed="81"/>
            <rFont val="Tahoma"/>
            <family val="2"/>
          </rPr>
          <t xml:space="preserve">FT = </t>
        </r>
        <r>
          <rPr>
            <sz val="10"/>
            <color indexed="81"/>
            <rFont val="Tahoma"/>
            <family val="2"/>
          </rPr>
          <t>(Aug-May) 20 hrs per wk / $6,500K per semester MIN</t>
        </r>
        <r>
          <rPr>
            <b/>
            <sz val="10"/>
            <color indexed="81"/>
            <rFont val="Tahoma"/>
            <family val="2"/>
          </rPr>
          <t xml:space="preserve">
PT or Summer =</t>
        </r>
        <r>
          <rPr>
            <sz val="10"/>
            <color indexed="81"/>
            <rFont val="Tahoma"/>
            <family val="2"/>
          </rPr>
          <t xml:space="preserve"> (May -Aug) 10 hrs per wk / $3,250 MIN</t>
        </r>
      </text>
    </comment>
    <comment ref="B60" authorId="0" shapeId="0" xr:uid="{8DBA1E29-0089-4ACA-83C8-AACCE11D8E48}">
      <text>
        <r>
          <rPr>
            <b/>
            <sz val="12"/>
            <color indexed="33"/>
            <rFont val="Tahoma"/>
            <family val="2"/>
          </rPr>
          <t>Faculty Fringe 24-25</t>
        </r>
        <r>
          <rPr>
            <b/>
            <sz val="10"/>
            <color indexed="81"/>
            <rFont val="Tahoma"/>
            <family val="2"/>
          </rPr>
          <t xml:space="preserve"> 
</t>
        </r>
        <r>
          <rPr>
            <u/>
            <sz val="10"/>
            <color indexed="81"/>
            <rFont val="Tahoma"/>
            <family val="2"/>
          </rPr>
          <t xml:space="preserve">  %  </t>
        </r>
        <r>
          <rPr>
            <sz val="10"/>
            <color indexed="81"/>
            <rFont val="Tahoma"/>
            <family val="2"/>
          </rPr>
          <t xml:space="preserve">       </t>
        </r>
        <r>
          <rPr>
            <u/>
            <sz val="10"/>
            <color indexed="81"/>
            <rFont val="Tahoma"/>
            <family val="2"/>
          </rPr>
          <t xml:space="preserve">% on Fed. Grants </t>
        </r>
        <r>
          <rPr>
            <sz val="10"/>
            <color indexed="81"/>
            <rFont val="Tahoma"/>
            <family val="2"/>
          </rPr>
          <t xml:space="preserve"> 
34.87       34.19     FA; FX, FY, FZ - Regular Faculty
35.27       34.59     FR - Librarians
42.47       41.40     F3, F4, FN, FO, FP, FQ - Affiliate Faculty
34.24       32.86     F5, F6, FB, FL, FM - Visiting Faculty
  8.36         8.36     AF - Adjunct / Overload Faculty</t>
        </r>
        <r>
          <rPr>
            <b/>
            <sz val="10"/>
            <color indexed="81"/>
            <rFont val="Tahoma"/>
            <family val="2"/>
          </rPr>
          <t xml:space="preserve">
</t>
        </r>
        <r>
          <rPr>
            <b/>
            <sz val="12"/>
            <color indexed="17"/>
            <rFont val="Tahoma"/>
            <family val="2"/>
          </rPr>
          <t xml:space="preserve">EAP Fringe 24-25  </t>
        </r>
        <r>
          <rPr>
            <b/>
            <sz val="10"/>
            <color indexed="81"/>
            <rFont val="Tahoma"/>
            <family val="2"/>
          </rPr>
          <t xml:space="preserve">
</t>
        </r>
        <r>
          <rPr>
            <u/>
            <sz val="10"/>
            <color indexed="81"/>
            <rFont val="Tahoma"/>
            <family val="2"/>
          </rPr>
          <t xml:space="preserve">  %  </t>
        </r>
        <r>
          <rPr>
            <sz val="10"/>
            <color indexed="81"/>
            <rFont val="Tahoma"/>
            <family val="2"/>
          </rPr>
          <t xml:space="preserve">        </t>
        </r>
        <r>
          <rPr>
            <u/>
            <sz val="10"/>
            <color indexed="81"/>
            <rFont val="Tahoma"/>
            <family val="2"/>
          </rPr>
          <t xml:space="preserve">% on Fed. Grants   </t>
        </r>
        <r>
          <rPr>
            <sz val="10"/>
            <color indexed="81"/>
            <rFont val="Tahoma"/>
            <family val="2"/>
          </rPr>
          <t xml:space="preserve">
27.15       26.81     AO - Appointing Officers
40.61       39.67     AC, AD, AR, AS, AY, AZ - Regular EAP / EAP at &lt;30 hrs.
40.04       39.10     AT - Coaches
33.45       32.11     AV - Temp. EAP w/ Benefits
  8.36        8.36     AA, AU - Temp. EAP wo Benefits, Adjunct EAP</t>
        </r>
        <r>
          <rPr>
            <b/>
            <sz val="10"/>
            <color indexed="81"/>
            <rFont val="Tahoma"/>
            <family val="2"/>
          </rPr>
          <t xml:space="preserve">
</t>
        </r>
        <r>
          <rPr>
            <b/>
            <sz val="12"/>
            <color indexed="53"/>
            <rFont val="Tahoma"/>
            <family val="2"/>
          </rPr>
          <t>PSS Fringe 24-25</t>
        </r>
        <r>
          <rPr>
            <b/>
            <sz val="10"/>
            <color indexed="81"/>
            <rFont val="Tahoma"/>
            <family val="2"/>
          </rPr>
          <t xml:space="preserve">  
</t>
        </r>
        <r>
          <rPr>
            <b/>
            <u/>
            <sz val="10"/>
            <color indexed="81"/>
            <rFont val="Tahoma"/>
            <family val="2"/>
          </rPr>
          <t xml:space="preserve"> </t>
        </r>
        <r>
          <rPr>
            <u/>
            <sz val="10"/>
            <color indexed="81"/>
            <rFont val="Tahoma"/>
            <family val="2"/>
          </rPr>
          <t xml:space="preserve"> %  </t>
        </r>
        <r>
          <rPr>
            <sz val="10"/>
            <color indexed="81"/>
            <rFont val="Tahoma"/>
            <family val="2"/>
          </rPr>
          <t xml:space="preserve">        </t>
        </r>
        <r>
          <rPr>
            <u/>
            <sz val="10"/>
            <color indexed="81"/>
            <rFont val="Tahoma"/>
            <family val="2"/>
          </rPr>
          <t xml:space="preserve">% on Fed. Grants  </t>
        </r>
        <r>
          <rPr>
            <sz val="10"/>
            <color indexed="81"/>
            <rFont val="Tahoma"/>
            <family val="2"/>
          </rPr>
          <t xml:space="preserve"> 
49.84       48.56     CE, DF, CG, CH, CP, CX - Regular PSS
  8.36        8.36      TJ, CQ - Call-in / Overtime PSS</t>
        </r>
        <r>
          <rPr>
            <b/>
            <sz val="10"/>
            <color indexed="81"/>
            <rFont val="Tahoma"/>
            <family val="2"/>
          </rPr>
          <t xml:space="preserve">
Student Workers - 
</t>
        </r>
        <r>
          <rPr>
            <sz val="10"/>
            <color indexed="81"/>
            <rFont val="Tahoma"/>
            <family val="2"/>
          </rPr>
          <t>7.650% in Summer if enrolled in less than 6 credits.  Per IRS.</t>
        </r>
      </text>
    </comment>
    <comment ref="C130" authorId="0" shapeId="0" xr:uid="{BA1A846D-9825-4920-8D81-A030D87AA3EB}">
      <text>
        <r>
          <rPr>
            <sz val="10"/>
            <color indexed="81"/>
            <rFont val="Tahoma"/>
            <family val="2"/>
          </rPr>
          <t>Participant support costs means direct costs for items such as stipends or subsistence allowances, travel allowances, and registration fees paid to or on behalf of participants or trainees (but not employees)</t>
        </r>
        <r>
          <rPr>
            <b/>
            <sz val="10"/>
            <color indexed="81"/>
            <rFont val="Tahoma"/>
            <family val="2"/>
          </rPr>
          <t xml:space="preserve"> in connection with conferences, or training projects.</t>
        </r>
      </text>
    </comment>
    <comment ref="B186" authorId="0" shapeId="0" xr:uid="{730D69F2-FC87-4EC3-9B52-A9466737EAD3}">
      <text>
        <r>
          <rPr>
            <b/>
            <sz val="10"/>
            <color indexed="81"/>
            <rFont val="Tahoma"/>
            <family val="2"/>
          </rPr>
          <t>See Fringe Rate &amp; Tuition tab rates</t>
        </r>
      </text>
    </comment>
    <comment ref="A193" authorId="0" shapeId="0" xr:uid="{36942928-24F1-4A22-9794-095AC4567A3A}">
      <text>
        <r>
          <rPr>
            <b/>
            <sz val="10"/>
            <color indexed="81"/>
            <rFont val="Tahoma"/>
            <family val="2"/>
          </rPr>
          <t xml:space="preserve">Modified Total Direct Cost (MTDC) </t>
        </r>
        <r>
          <rPr>
            <sz val="10"/>
            <color indexed="81"/>
            <rFont val="Tahoma"/>
            <family val="2"/>
          </rPr>
          <t>means all direct salaries and wages, applicable fringe benefits, materials and supplies, services, travel, and up to the first $25,000 of each subaward (regardless of the period of performance of the subawards under the award).</t>
        </r>
      </text>
    </comment>
  </commentList>
</comments>
</file>

<file path=xl/sharedStrings.xml><?xml version="1.0" encoding="utf-8"?>
<sst xmlns="http://schemas.openxmlformats.org/spreadsheetml/2006/main" count="1187" uniqueCount="439">
  <si>
    <t>Senior Personnel</t>
  </si>
  <si>
    <t>Fringe Benefits</t>
  </si>
  <si>
    <t>Subawards</t>
  </si>
  <si>
    <t>Participant Support</t>
  </si>
  <si>
    <t>Consultants</t>
  </si>
  <si>
    <t>Other</t>
  </si>
  <si>
    <t>Total Direct Costs</t>
  </si>
  <si>
    <t>Total Direct and Indirect Costs</t>
  </si>
  <si>
    <t>Total Senior and Other Personnel</t>
  </si>
  <si>
    <t>Sponsor:</t>
  </si>
  <si>
    <t>Total Sponsor Requested Budget</t>
  </si>
  <si>
    <t>Total Project Costs</t>
  </si>
  <si>
    <t>%</t>
  </si>
  <si>
    <t>Project Period:</t>
  </si>
  <si>
    <t>Graduate Assistant Tuition</t>
  </si>
  <si>
    <t>Graduate Certificate Programs</t>
  </si>
  <si>
    <t>Non Degree Program</t>
  </si>
  <si>
    <t>Non Degree Graduate (M.)</t>
  </si>
  <si>
    <t>Masters Degree Programs</t>
  </si>
  <si>
    <t>Doctoral Degree Programs</t>
  </si>
  <si>
    <t>F&amp;A - Indirect Costs</t>
  </si>
  <si>
    <t>3 month</t>
  </si>
  <si>
    <t>9 month</t>
  </si>
  <si>
    <t>12 month</t>
  </si>
  <si>
    <t>Summer Term</t>
  </si>
  <si>
    <t>Calendar Year</t>
  </si>
  <si>
    <t>PM</t>
  </si>
  <si>
    <t>Fall Semester</t>
  </si>
  <si>
    <t>Teaching</t>
  </si>
  <si>
    <t>Significant Focus</t>
  </si>
  <si>
    <t>Winter Semester</t>
  </si>
  <si>
    <t>8 pieces of the pie = 12.5% each</t>
  </si>
  <si>
    <t>Base Salary</t>
  </si>
  <si>
    <t>Fringe Rates</t>
  </si>
  <si>
    <t>Modified Total Direct Costs *</t>
  </si>
  <si>
    <t>Salary &amp; Fringe Subtotal</t>
  </si>
  <si>
    <t>Materials and Supplies   7003</t>
  </si>
  <si>
    <t>Publication Costs/Documentation/Dissemination     7236</t>
  </si>
  <si>
    <t xml:space="preserve"> Subtotal</t>
  </si>
  <si>
    <t>Subtotal</t>
  </si>
  <si>
    <t>Project role</t>
  </si>
  <si>
    <r>
      <t xml:space="preserve">% Effort Calendar Year                                                                          </t>
    </r>
    <r>
      <rPr>
        <sz val="10"/>
        <color rgb="FFFF0000"/>
        <rFont val="Arial"/>
        <family val="2"/>
      </rPr>
      <t>(Aug 6 - Aug 5)</t>
    </r>
  </si>
  <si>
    <t>Calendar Months</t>
  </si>
  <si>
    <t>Salary Request</t>
  </si>
  <si>
    <r>
      <t xml:space="preserve">% Fringe Calendar Yr - </t>
    </r>
    <r>
      <rPr>
        <b/>
        <sz val="12"/>
        <color rgb="FFFF0000"/>
        <rFont val="Arial"/>
        <family val="2"/>
      </rPr>
      <t>FY23-24</t>
    </r>
  </si>
  <si>
    <t>Total Fringe</t>
  </si>
  <si>
    <t>Year 1 Total</t>
  </si>
  <si>
    <t>Request Budget</t>
  </si>
  <si>
    <t>Match Budget</t>
  </si>
  <si>
    <t>Summer Base Salary</t>
  </si>
  <si>
    <r>
      <t xml:space="preserve">% Effort Fall        </t>
    </r>
    <r>
      <rPr>
        <sz val="10"/>
        <color rgb="FFFF0000"/>
        <rFont val="Arial"/>
        <family val="2"/>
      </rPr>
      <t>(Aug 6 - Dec 20)</t>
    </r>
  </si>
  <si>
    <r>
      <t xml:space="preserve">% Effort Winter            </t>
    </r>
    <r>
      <rPr>
        <sz val="10"/>
        <color rgb="FFFF0000"/>
        <rFont val="Arial"/>
        <family val="2"/>
      </rPr>
      <t>(Dec 21 - May 5)</t>
    </r>
  </si>
  <si>
    <t>Academic Months</t>
  </si>
  <si>
    <r>
      <t xml:space="preserve">% Effort Summer    </t>
    </r>
    <r>
      <rPr>
        <sz val="10"/>
        <color rgb="FFFF0000"/>
        <rFont val="Arial"/>
        <family val="2"/>
      </rPr>
      <t>(May 6 - Aug 5)</t>
    </r>
  </si>
  <si>
    <t>Summer Months</t>
  </si>
  <si>
    <t>% Fringe Academic Year</t>
  </si>
  <si>
    <t>% Fringe Summer</t>
  </si>
  <si>
    <t>GVSU Hourly Personnel</t>
  </si>
  <si>
    <t>Hourly Rate</t>
  </si>
  <si>
    <t># Hours</t>
  </si>
  <si>
    <t>% Fringe Calendar/ Academic Year</t>
  </si>
  <si>
    <t>Year 1</t>
  </si>
  <si>
    <t>Calendar Year Personnel (12 mth)</t>
  </si>
  <si>
    <r>
      <t xml:space="preserve">% Effort Calendar Year   </t>
    </r>
    <r>
      <rPr>
        <b/>
        <sz val="12"/>
        <color rgb="FFFF0000"/>
        <rFont val="Arial"/>
        <family val="2"/>
      </rPr>
      <t xml:space="preserve">  </t>
    </r>
    <r>
      <rPr>
        <b/>
        <sz val="10"/>
        <color rgb="FFFF0000"/>
        <rFont val="Arial"/>
        <family val="2"/>
      </rPr>
      <t>(Au</t>
    </r>
    <r>
      <rPr>
        <sz val="10"/>
        <color rgb="FFFF0000"/>
        <rFont val="Arial"/>
        <family val="2"/>
      </rPr>
      <t>g 6 - Aug 5)</t>
    </r>
  </si>
  <si>
    <t>% Fringe Calendar Year</t>
  </si>
  <si>
    <t>Year 2 Total</t>
  </si>
  <si>
    <t>Academic Year Personnel (9 mth)</t>
  </si>
  <si>
    <r>
      <t xml:space="preserve">% Effort Fall </t>
    </r>
    <r>
      <rPr>
        <sz val="10"/>
        <color rgb="FFFF0000"/>
        <rFont val="Arial"/>
        <family val="2"/>
      </rPr>
      <t>(Aug 6 - Dec 20)</t>
    </r>
  </si>
  <si>
    <r>
      <t xml:space="preserve">% Effort Winter           </t>
    </r>
    <r>
      <rPr>
        <sz val="10"/>
        <color rgb="FFFF0000"/>
        <rFont val="Arial"/>
        <family val="2"/>
      </rPr>
      <t>(Dec 21 - May 5)</t>
    </r>
  </si>
  <si>
    <t>Hourly Personnel</t>
  </si>
  <si>
    <t>Year 2</t>
  </si>
  <si>
    <t>Start Date</t>
  </si>
  <si>
    <t>End Date</t>
  </si>
  <si>
    <t>Budgets are based on Fiscal Year which runs July 1 - June 30.</t>
  </si>
  <si>
    <r>
      <t xml:space="preserve">GVSU Academic Year Personnel </t>
    </r>
    <r>
      <rPr>
        <b/>
        <sz val="9"/>
        <rFont val="Arial"/>
        <family val="2"/>
      </rPr>
      <t xml:space="preserve"> (9 mth / AY)</t>
    </r>
    <r>
      <rPr>
        <b/>
        <sz val="12"/>
        <rFont val="Arial"/>
        <family val="2"/>
      </rPr>
      <t xml:space="preserve">:  </t>
    </r>
  </si>
  <si>
    <r>
      <t>GVSU Calendar Year Personnel (</t>
    </r>
    <r>
      <rPr>
        <b/>
        <sz val="9"/>
        <rFont val="Arial"/>
        <family val="2"/>
      </rPr>
      <t>12 mth / FY)</t>
    </r>
  </si>
  <si>
    <r>
      <t xml:space="preserve">% Fringe </t>
    </r>
    <r>
      <rPr>
        <b/>
        <sz val="9"/>
        <rFont val="Arial"/>
        <family val="2"/>
      </rPr>
      <t>Summer</t>
    </r>
  </si>
  <si>
    <r>
      <t xml:space="preserve">% Fringe </t>
    </r>
    <r>
      <rPr>
        <b/>
        <sz val="9"/>
        <rFont val="Arial"/>
        <family val="2"/>
      </rPr>
      <t>Academic Yr</t>
    </r>
  </si>
  <si>
    <t>Year 3</t>
  </si>
  <si>
    <r>
      <t xml:space="preserve">% Effort Calendar Year                                         </t>
    </r>
    <r>
      <rPr>
        <sz val="10"/>
        <color rgb="FFFF0000"/>
        <rFont val="Arial"/>
        <family val="2"/>
      </rPr>
      <t>(Aug 6 - Aug 5)</t>
    </r>
  </si>
  <si>
    <t>Year 3 Total</t>
  </si>
  <si>
    <r>
      <t>% Effort Fall</t>
    </r>
    <r>
      <rPr>
        <sz val="10"/>
        <rFont val="Arial"/>
        <family val="2"/>
      </rPr>
      <t xml:space="preserve"> </t>
    </r>
    <r>
      <rPr>
        <sz val="10"/>
        <color rgb="FFFF0000"/>
        <rFont val="Arial"/>
        <family val="2"/>
      </rPr>
      <t>(Aug 6 - Dec 20)</t>
    </r>
  </si>
  <si>
    <r>
      <t xml:space="preserve">% Effort Winter          </t>
    </r>
    <r>
      <rPr>
        <sz val="10"/>
        <color rgb="FFFF0000"/>
        <rFont val="Arial"/>
        <family val="2"/>
      </rPr>
      <t>(Dec 21 - May 5)</t>
    </r>
  </si>
  <si>
    <t>Year 4</t>
  </si>
  <si>
    <r>
      <t xml:space="preserve">% Effort Calendar Year                                      </t>
    </r>
    <r>
      <rPr>
        <sz val="10"/>
        <color rgb="FFFF0000"/>
        <rFont val="Arial"/>
        <family val="2"/>
      </rPr>
      <t>(Aug 6 - August 5)</t>
    </r>
  </si>
  <si>
    <t>Year 4 Total</t>
  </si>
  <si>
    <t>Year 5</t>
  </si>
  <si>
    <r>
      <t xml:space="preserve">% Effort Calendar Year                                      </t>
    </r>
    <r>
      <rPr>
        <sz val="10"/>
        <color rgb="FFFF0000"/>
        <rFont val="Arial"/>
        <family val="2"/>
      </rPr>
      <t>(Aug 6 - Aug 5)</t>
    </r>
  </si>
  <si>
    <t>Year 5 Total</t>
  </si>
  <si>
    <t>Student Employees</t>
  </si>
  <si>
    <t>Position Type</t>
  </si>
  <si>
    <t xml:space="preserve">GA Stipend </t>
  </si>
  <si>
    <t># Students</t>
  </si>
  <si>
    <t>% Fringe Summer (Student Rate)</t>
  </si>
  <si>
    <t>Graduate Assistant</t>
  </si>
  <si>
    <t>Academic Year (Aug - May) (20 hrs per week)</t>
  </si>
  <si>
    <t>N/A</t>
  </si>
  <si>
    <t>NA</t>
  </si>
  <si>
    <t>Summer or 1/2 time (May - Aug)  (10 hrs per week)</t>
  </si>
  <si>
    <t>Student</t>
  </si>
  <si>
    <t>Hourly Academic Year</t>
  </si>
  <si>
    <t>Hourly Spring/Summer</t>
  </si>
  <si>
    <t>SALARY TOTAL</t>
  </si>
  <si>
    <t>Academic Year (20 hrs per week)</t>
  </si>
  <si>
    <t>Summer or 1/2 time  (10 hrs per week)</t>
  </si>
  <si>
    <t>Fringe Request</t>
  </si>
  <si>
    <t>Salary &amp; Fringe</t>
  </si>
  <si>
    <t>N</t>
  </si>
  <si>
    <t>J</t>
  </si>
  <si>
    <t>M</t>
  </si>
  <si>
    <t>O</t>
  </si>
  <si>
    <t>P</t>
  </si>
  <si>
    <t>Fringe</t>
  </si>
  <si>
    <t>Salary</t>
  </si>
  <si>
    <t>Personnel / Fringe Total</t>
  </si>
  <si>
    <t>Summer Pay</t>
  </si>
  <si>
    <t>Overload</t>
  </si>
  <si>
    <t>Summer Salary</t>
  </si>
  <si>
    <t>Tuition Rates</t>
  </si>
  <si>
    <t>Yr. 3 Match</t>
  </si>
  <si>
    <t>Yr. 4 Match</t>
  </si>
  <si>
    <t>Yr. 5 Match</t>
  </si>
  <si>
    <t>Yr. 1 Match</t>
  </si>
  <si>
    <t>Yr. 2       Sponsor Request</t>
  </si>
  <si>
    <t>Yr. 3       Sponsor Request</t>
  </si>
  <si>
    <t>Yr. 2 Match</t>
  </si>
  <si>
    <t>Yr. 1        Sponsor Request</t>
  </si>
  <si>
    <t xml:space="preserve">XX </t>
  </si>
  <si>
    <t>Course / Time Buyout</t>
  </si>
  <si>
    <r>
      <t xml:space="preserve">Travel  </t>
    </r>
    <r>
      <rPr>
        <b/>
        <sz val="11"/>
        <color rgb="FF0070C0"/>
        <rFont val="Arial"/>
        <family val="2"/>
      </rPr>
      <t xml:space="preserve"> (https://www.gsa.gov/travel/plan-book/per-diem-rates)</t>
    </r>
  </si>
  <si>
    <t>Trip Subtotal</t>
  </si>
  <si>
    <t>Trip subtotal</t>
  </si>
  <si>
    <t>Yr. 4           Sponsor Request</t>
  </si>
  <si>
    <t>Yr. 5         Sponsor Request</t>
  </si>
  <si>
    <t>MONTHS</t>
  </si>
  <si>
    <t>WEEKS</t>
  </si>
  <si>
    <t>DAYS</t>
  </si>
  <si>
    <t>HOURS</t>
  </si>
  <si>
    <t xml:space="preserve">Calendar Year (CY) </t>
  </si>
  <si>
    <t>Academic Year (AY)</t>
  </si>
  <si>
    <t>Fall  (Aug-Dec)</t>
  </si>
  <si>
    <t>Winter  (Jan-May)</t>
  </si>
  <si>
    <r>
      <t xml:space="preserve">Summer </t>
    </r>
    <r>
      <rPr>
        <sz val="10"/>
        <rFont val="Arial"/>
        <family val="2"/>
      </rPr>
      <t>(</t>
    </r>
    <r>
      <rPr>
        <sz val="9"/>
        <rFont val="Arial"/>
        <family val="2"/>
      </rPr>
      <t>May 6 - Aug 5)</t>
    </r>
  </si>
  <si>
    <t>Sponsor Requested Budget</t>
  </si>
  <si>
    <t>Percent of Time &amp; Effort to Person Months (PM)</t>
  </si>
  <si>
    <t>Interactive Conversion Table</t>
  </si>
  <si>
    <t xml:space="preserve">Insert the % effort that you want to convert into the -0- of the 3 mo. Summer Term % effort line and hit enter. </t>
  </si>
  <si>
    <t>The person month for 3, 9, and 12 will be displayed simultaneously.</t>
  </si>
  <si>
    <t>Academic Year</t>
  </si>
  <si>
    <t xml:space="preserve">% effort </t>
  </si>
  <si>
    <t>% effort</t>
  </si>
  <si>
    <t>Yr. 4         Sponsor Request</t>
  </si>
  <si>
    <t>Yr. 5          Sponsor Request</t>
  </si>
  <si>
    <t>% of Effort per year</t>
  </si>
  <si>
    <t>Yr. 1</t>
  </si>
  <si>
    <t>Yr. 2</t>
  </si>
  <si>
    <t>Yr. 3</t>
  </si>
  <si>
    <t>Yr. 4</t>
  </si>
  <si>
    <t>Yr. 5</t>
  </si>
  <si>
    <t>Fringe Rate</t>
  </si>
  <si>
    <t>% Effort</t>
  </si>
  <si>
    <t>% Match effort</t>
  </si>
  <si>
    <t>12 Mth</t>
  </si>
  <si>
    <t>9 Mth</t>
  </si>
  <si>
    <t>Salary type - on the grant</t>
  </si>
  <si>
    <t>Student Workers</t>
  </si>
  <si>
    <t>Stipend</t>
  </si>
  <si>
    <t>GA</t>
  </si>
  <si>
    <t>Student Worker</t>
  </si>
  <si>
    <t>$</t>
  </si>
  <si>
    <t>9 month faculty:</t>
  </si>
  <si>
    <t>100% effort would be 9 months or 1560 hours  (2080 hours / 12 = 173.33)  (173.33 x 9 months = 1560 hours)</t>
  </si>
  <si>
    <t>50% effort would be 4.5 months or 780 hours</t>
  </si>
  <si>
    <t>25% effort would be 2.5 months or 390 hours</t>
  </si>
  <si>
    <t>10% effort would be 0.9 months or 156 hours</t>
  </si>
  <si>
    <t>7% effort would be 0.63 months or 109.20 hours  (9 months / 7% = 0.63 months)</t>
  </si>
  <si>
    <t>12 month faculty:</t>
  </si>
  <si>
    <t>100% effort would be 12 months or 2080 hours</t>
  </si>
  <si>
    <t>50% effort would be 6 months or 1040 hours</t>
  </si>
  <si>
    <t>25% effort would be 3 months or 520 hours</t>
  </si>
  <si>
    <t>10% effort would be 1.2 months or 208 hours</t>
  </si>
  <si>
    <t>Parking / Ground Transportation:</t>
  </si>
  <si>
    <t>Publication Costs/Documentation/Dissemination</t>
  </si>
  <si>
    <r>
      <t xml:space="preserve">Equipment </t>
    </r>
    <r>
      <rPr>
        <sz val="11"/>
        <color rgb="FFFF0000"/>
        <rFont val="Arial"/>
        <family val="2"/>
      </rPr>
      <t>(Item or fabrication of a piece of equip. w/ a useful life of 1 yr. or more &amp; an acquisition cost of $5,000+)</t>
    </r>
  </si>
  <si>
    <t>Principal Investigator:</t>
  </si>
  <si>
    <t>Indirect Cost Rate:</t>
  </si>
  <si>
    <t>Project Name:</t>
  </si>
  <si>
    <t>Department:</t>
  </si>
  <si>
    <t>1. Travel</t>
  </si>
  <si>
    <t>2. On Campus Housing &amp; Dining</t>
  </si>
  <si>
    <t>3. Subsistence</t>
  </si>
  <si>
    <t>4. Stipend</t>
  </si>
  <si>
    <t>5. Supplies</t>
  </si>
  <si>
    <t>6. Meals</t>
  </si>
  <si>
    <t>7. Other</t>
  </si>
  <si>
    <t>8. Lodging</t>
  </si>
  <si>
    <t xml:space="preserve">   8. Lodging</t>
  </si>
  <si>
    <t>Yr. 1 Hrs</t>
  </si>
  <si>
    <t>Yr. 2 Hrs</t>
  </si>
  <si>
    <t>Yr. 3 Hrs</t>
  </si>
  <si>
    <t>Yr. 4 Hrs</t>
  </si>
  <si>
    <t>Yr. 5 Hrs</t>
  </si>
  <si>
    <t>Graduate Assistants</t>
  </si>
  <si>
    <t>Yr. 1 $</t>
  </si>
  <si>
    <t>Yr. 2 $</t>
  </si>
  <si>
    <t>Yr. 3 $</t>
  </si>
  <si>
    <t>Yr. 4 $</t>
  </si>
  <si>
    <t>Yr. 5 $</t>
  </si>
  <si>
    <t>Student Workers / Graduate Assistants</t>
  </si>
  <si>
    <t># Credits</t>
  </si>
  <si>
    <t>#   Hrs</t>
  </si>
  <si>
    <t>9 Month Faculty</t>
  </si>
  <si>
    <t>12 month Faculty</t>
  </si>
  <si>
    <t>#</t>
  </si>
  <si>
    <t>Max # of Hrs</t>
  </si>
  <si>
    <t>FYxx-xx</t>
  </si>
  <si>
    <r>
      <t xml:space="preserve">Meals:    </t>
    </r>
    <r>
      <rPr>
        <sz val="11"/>
        <color rgb="FFFF0000"/>
        <rFont val="Arial"/>
        <family val="2"/>
      </rPr>
      <t xml:space="preserve">$ per day * x days * x people </t>
    </r>
  </si>
  <si>
    <r>
      <t xml:space="preserve">Mileage:   </t>
    </r>
    <r>
      <rPr>
        <sz val="11"/>
        <color rgb="FFFF0000"/>
        <rFont val="Arial"/>
        <family val="2"/>
      </rPr>
      <t>0.67 * x days * x people *x trips</t>
    </r>
  </si>
  <si>
    <r>
      <t xml:space="preserve">Lodging:   </t>
    </r>
    <r>
      <rPr>
        <sz val="11"/>
        <color rgb="FFFF0000"/>
        <rFont val="Arial"/>
        <family val="2"/>
      </rPr>
      <t>$x per night * x nights * x ppl * x trips</t>
    </r>
  </si>
  <si>
    <r>
      <t xml:space="preserve">Airfare:   </t>
    </r>
    <r>
      <rPr>
        <sz val="11"/>
        <color rgb="FFFF0000"/>
        <rFont val="Arial"/>
        <family val="2"/>
      </rPr>
      <t xml:space="preserve"> $x * x ppl * x trips</t>
    </r>
  </si>
  <si>
    <t>PS Costs</t>
  </si>
  <si>
    <t>9 Month</t>
  </si>
  <si>
    <t xml:space="preserve">12 month </t>
  </si>
  <si>
    <t xml:space="preserve">Faculty </t>
  </si>
  <si>
    <r>
      <t xml:space="preserve">Student Workers </t>
    </r>
    <r>
      <rPr>
        <b/>
        <sz val="11"/>
        <color theme="0" tint="-0.499984740745262"/>
        <rFont val="Arial"/>
        <family val="2"/>
      </rPr>
      <t>(undergrad or gradudate)</t>
    </r>
  </si>
  <si>
    <t>Student Workers (undergrad or gradudate)</t>
  </si>
  <si>
    <t>Faculty Fringe 24-25</t>
  </si>
  <si>
    <r>
      <t xml:space="preserve">Fringe is charged in the </t>
    </r>
    <r>
      <rPr>
        <b/>
        <sz val="11"/>
        <rFont val="Arial"/>
        <family val="2"/>
      </rPr>
      <t>SUMMER ONLY</t>
    </r>
    <r>
      <rPr>
        <sz val="11"/>
        <rFont val="Arial"/>
        <family val="2"/>
      </rPr>
      <t xml:space="preserve"> if not enrolled in a min. of 6 credits - as set by the IRS.</t>
    </r>
  </si>
  <si>
    <t>College</t>
  </si>
  <si>
    <t>$ per credit hour </t>
  </si>
  <si>
    <t>Graduate Badge Program</t>
  </si>
  <si>
    <t>Criminal Justice (M.S.)</t>
  </si>
  <si>
    <t>CECI</t>
  </si>
  <si>
    <t>Victim Advocacy and Services</t>
  </si>
  <si>
    <t>Education- Educational Leadership (M.Ed.)</t>
  </si>
  <si>
    <t>Biomedical Informatics</t>
  </si>
  <si>
    <t>College of Computing</t>
  </si>
  <si>
    <t>Education- Higher Education (M.Ed.)</t>
  </si>
  <si>
    <t>Cybersecurity</t>
  </si>
  <si>
    <t>Education- Instruction &amp; Curriculum (M.Ed.)</t>
  </si>
  <si>
    <t>Data Analytics</t>
  </si>
  <si>
    <t>Education- Learning, Design, &amp; Technology (M.Ed.)</t>
  </si>
  <si>
    <t>Data Mining Fundamentals</t>
  </si>
  <si>
    <t>Education- Literacy Studies (M.Ed.)</t>
  </si>
  <si>
    <t>Database Fundamentals</t>
  </si>
  <si>
    <t>Education- School Counseling (M.Ed.)</t>
  </si>
  <si>
    <t>Database Management </t>
  </si>
  <si>
    <t>Education- Special Education (M.Ed.)</t>
  </si>
  <si>
    <t>Digital Forensics Fundamentals</t>
  </si>
  <si>
    <t>Education Specialist in Leadership (Ed.S.)</t>
  </si>
  <si>
    <t>Distributed Computing </t>
  </si>
  <si>
    <t>Health Administration (M.H.A.)</t>
  </si>
  <si>
    <t>Information Security Fundamentals</t>
  </si>
  <si>
    <t>Philanthropy &amp; Nonprofit Leadership (M.P.N.L.)</t>
  </si>
  <si>
    <t>Information Systems Management </t>
  </si>
  <si>
    <t>Public Administration (M.P.A.)</t>
  </si>
  <si>
    <t>IS Project Management Fundamentals</t>
  </si>
  <si>
    <t>Social Innovation (M.A.)</t>
  </si>
  <si>
    <t>Information Visualization Fundamentals</t>
  </si>
  <si>
    <t>Social Work (M.S.W.)</t>
  </si>
  <si>
    <t>Mobile Application Fundamentals</t>
  </si>
  <si>
    <t>Athletic Training (M.A.T.)</t>
  </si>
  <si>
    <t>CHP</t>
  </si>
  <si>
    <t>Networking Fundamentals</t>
  </si>
  <si>
    <t>Clinical Dietetics (M.S.)</t>
  </si>
  <si>
    <t>OO Programming Fundamentals</t>
  </si>
  <si>
    <t>Recreational Therapy (M.S.)</t>
  </si>
  <si>
    <t>Software Design and Development </t>
  </si>
  <si>
    <t>Medical Dosimetry (M.S.)</t>
  </si>
  <si>
    <t>CHP </t>
  </si>
  <si>
    <t>Software Engineering </t>
  </si>
  <si>
    <t>Occupational Therapy (M.S.)</t>
  </si>
  <si>
    <t>Web Application Fundamentals</t>
  </si>
  <si>
    <t>Physician Assistant Studies (M.P.A.S.)</t>
  </si>
  <si>
    <t>Web and Mobile Computing</t>
  </si>
  <si>
    <t>Public Health (M.P.H.)</t>
  </si>
  <si>
    <t>Palliative and Hospice Care I</t>
  </si>
  <si>
    <t>KCON</t>
  </si>
  <si>
    <t>Speech Language Pathology (M.S.)</t>
  </si>
  <si>
    <t>Palliative and Hospice Care II</t>
  </si>
  <si>
    <t>Applied Statistics (M.S.)</t>
  </si>
  <si>
    <t>CLAS</t>
  </si>
  <si>
    <t>Telehealth</t>
  </si>
  <si>
    <t>Biology (M.S.)</t>
  </si>
  <si>
    <t>Advanced Tax Practice </t>
  </si>
  <si>
    <t>SCOB</t>
  </si>
  <si>
    <t>Biomedical Science (M.H.S)</t>
  </si>
  <si>
    <t>Corporate Transactions </t>
  </si>
  <si>
    <t>Biostatistics (M.S., PSM)</t>
  </si>
  <si>
    <t>Foundations of Tax Practice </t>
  </si>
  <si>
    <t>Cell &amp; Molecular Biology (M.S., PSM)</t>
  </si>
  <si>
    <t>Wealth Planning </t>
  </si>
  <si>
    <t>Health Informatics &amp; Bioinformatics (M.S., PSM)</t>
  </si>
  <si>
    <t>Electromagnetic Compatibility</t>
  </si>
  <si>
    <t>Padnos College of Engineering</t>
  </si>
  <si>
    <t>Water Resource Policy (M.S.)</t>
  </si>
  <si>
    <t>Embedded Systems</t>
  </si>
  <si>
    <t>Communications (M.S.)</t>
  </si>
  <si>
    <t>CLAS </t>
  </si>
  <si>
    <t>English (M.A.)</t>
  </si>
  <si>
    <t>School Psychology (M.S. &amp; Psy.S.)</t>
  </si>
  <si>
    <t>Nonprofit Leadership</t>
  </si>
  <si>
    <t>Applied Computer Science (M.S.)</t>
  </si>
  <si>
    <t>Online/Blended Instruction</t>
  </si>
  <si>
    <t>Cybersecurity (M.S.)</t>
  </si>
  <si>
    <t>Applied Behavior Analysis</t>
  </si>
  <si>
    <t>Data Science and Analytics (M.S.)</t>
  </si>
  <si>
    <t>Bioinformatics and Genomics</t>
  </si>
  <si>
    <t>Nursing (M.S.N)</t>
  </si>
  <si>
    <t>Interprofessional Health Informatics</t>
  </si>
  <si>
    <t>Engineering (M.S.E.)</t>
  </si>
  <si>
    <t>Palliative and Hospice Care</t>
  </si>
  <si>
    <t>KCON </t>
  </si>
  <si>
    <t>Accounting (M.S.A.)</t>
  </si>
  <si>
    <t>Psychiatric Mental Health Nurse Practitioner</t>
  </si>
  <si>
    <t>Business (M.B.A)</t>
  </si>
  <si>
    <t>Taxation (M.S.T.)</t>
  </si>
  <si>
    <t>SCOB </t>
  </si>
  <si>
    <t>Rate per credit hour </t>
  </si>
  <si>
    <t>Audiology (Au. D.)</t>
  </si>
  <si>
    <t>Occupational Therapy (Dr.O.T.)</t>
  </si>
  <si>
    <r>
      <t>Physical Therapy (D.P.T.)</t>
    </r>
    <r>
      <rPr>
        <sz val="9"/>
        <color rgb="FF000000"/>
        <rFont val="Arial"/>
        <family val="2"/>
      </rPr>
      <t> </t>
    </r>
  </si>
  <si>
    <r>
      <t>Nursing Practice (D.N.P.)</t>
    </r>
    <r>
      <rPr>
        <sz val="9"/>
        <color rgb="FF000000"/>
        <rFont val="Arial"/>
        <family val="2"/>
      </rPr>
      <t> </t>
    </r>
  </si>
  <si>
    <t>Full Time GA –20 hrs. per week</t>
  </si>
  <si>
    <t>One semester = $6,500 = 9 credits (approximately $722.23 /credit)</t>
  </si>
  <si>
    <r>
      <t>·</t>
    </r>
    <r>
      <rPr>
        <sz val="7"/>
        <color theme="1"/>
        <rFont val="Times New Roman"/>
        <family val="1"/>
      </rPr>
      <t xml:space="preserve">        </t>
    </r>
    <r>
      <rPr>
        <b/>
        <sz val="10"/>
        <color theme="1"/>
        <rFont val="Calibri"/>
        <family val="2"/>
      </rPr>
      <t>9-month position</t>
    </r>
  </si>
  <si>
    <r>
      <t>·</t>
    </r>
    <r>
      <rPr>
        <sz val="7"/>
        <color theme="1"/>
        <rFont val="Times New Roman"/>
        <family val="1"/>
      </rPr>
      <t xml:space="preserve">        </t>
    </r>
    <r>
      <rPr>
        <u/>
        <sz val="10"/>
        <color theme="1"/>
        <rFont val="Calibri"/>
        <family val="2"/>
      </rPr>
      <t>Credits</t>
    </r>
    <r>
      <rPr>
        <sz val="10"/>
        <color theme="1"/>
        <rFont val="Calibri"/>
        <family val="2"/>
      </rPr>
      <t xml:space="preserve"> = 9 Fall + 9 Winter = 18 credits total </t>
    </r>
  </si>
  <si>
    <r>
      <t>·</t>
    </r>
    <r>
      <rPr>
        <sz val="7"/>
        <color theme="1"/>
        <rFont val="Times New Roman"/>
        <family val="1"/>
      </rPr>
      <t xml:space="preserve">        </t>
    </r>
    <r>
      <rPr>
        <u/>
        <sz val="10"/>
        <color theme="1"/>
        <rFont val="Calibri"/>
        <family val="2"/>
      </rPr>
      <t>Time</t>
    </r>
    <r>
      <rPr>
        <sz val="10"/>
        <color theme="1"/>
        <rFont val="Calibri"/>
        <family val="2"/>
      </rPr>
      <t xml:space="preserve"> = 30 weeks * 20 hrs/week = 600 hrs</t>
    </r>
  </si>
  <si>
    <r>
      <t>·</t>
    </r>
    <r>
      <rPr>
        <sz val="7"/>
        <color theme="1"/>
        <rFont val="Times New Roman"/>
        <family val="1"/>
      </rPr>
      <t xml:space="preserve">        </t>
    </r>
    <r>
      <rPr>
        <u/>
        <sz val="10"/>
        <color theme="1"/>
        <rFont val="Calibri"/>
        <family val="2"/>
      </rPr>
      <t>Stipend</t>
    </r>
    <r>
      <rPr>
        <sz val="10"/>
        <color theme="1"/>
        <rFont val="Calibri"/>
        <family val="2"/>
      </rPr>
      <t xml:space="preserve"> = minimum of $13,000 </t>
    </r>
  </si>
  <si>
    <r>
      <t>·</t>
    </r>
    <r>
      <rPr>
        <sz val="7"/>
        <rFont val="Times New Roman"/>
        <family val="1"/>
      </rPr>
      <t xml:space="preserve">        </t>
    </r>
    <r>
      <rPr>
        <b/>
        <sz val="10"/>
        <rFont val="Calibri"/>
        <family val="2"/>
      </rPr>
      <t xml:space="preserve">10-month position </t>
    </r>
  </si>
  <si>
    <r>
      <t>·</t>
    </r>
    <r>
      <rPr>
        <sz val="7"/>
        <color theme="1"/>
        <rFont val="Times New Roman"/>
        <family val="1"/>
      </rPr>
      <t xml:space="preserve">        </t>
    </r>
    <r>
      <rPr>
        <u/>
        <sz val="10"/>
        <color theme="1"/>
        <rFont val="Calibri"/>
        <family val="2"/>
      </rPr>
      <t>Credits</t>
    </r>
    <r>
      <rPr>
        <sz val="10"/>
        <color theme="1"/>
        <rFont val="Calibri"/>
        <family val="2"/>
      </rPr>
      <t xml:space="preserve"> = 9 Fall + 9 Winter + 3 Spring/Summer = 21 credits total </t>
    </r>
  </si>
  <si>
    <r>
      <t>·</t>
    </r>
    <r>
      <rPr>
        <sz val="7"/>
        <color theme="1"/>
        <rFont val="Times New Roman"/>
        <family val="1"/>
      </rPr>
      <t xml:space="preserve">        </t>
    </r>
    <r>
      <rPr>
        <u/>
        <sz val="10"/>
        <color theme="1"/>
        <rFont val="Calibri"/>
        <family val="2"/>
      </rPr>
      <t>Time</t>
    </r>
    <r>
      <rPr>
        <sz val="10"/>
        <color theme="1"/>
        <rFont val="Calibri"/>
        <family val="2"/>
      </rPr>
      <t xml:space="preserve"> = 34 weeks * 20 hrs/week = 680 hrs</t>
    </r>
  </si>
  <si>
    <r>
      <t>·</t>
    </r>
    <r>
      <rPr>
        <sz val="7"/>
        <color theme="1"/>
        <rFont val="Times New Roman"/>
        <family val="1"/>
      </rPr>
      <t xml:space="preserve">        </t>
    </r>
    <r>
      <rPr>
        <u/>
        <sz val="10"/>
        <color theme="1"/>
        <rFont val="Calibri"/>
        <family val="2"/>
      </rPr>
      <t>Stipend</t>
    </r>
    <r>
      <rPr>
        <sz val="10"/>
        <color theme="1"/>
        <rFont val="Calibri"/>
        <family val="2"/>
      </rPr>
      <t xml:space="preserve"> = minimum of $14,000</t>
    </r>
  </si>
  <si>
    <r>
      <t>·</t>
    </r>
    <r>
      <rPr>
        <sz val="7"/>
        <rFont val="Times New Roman"/>
        <family val="1"/>
      </rPr>
      <t xml:space="preserve">        </t>
    </r>
    <r>
      <rPr>
        <b/>
        <sz val="10"/>
        <rFont val="Calibri"/>
        <family val="2"/>
      </rPr>
      <t xml:space="preserve">12-month position </t>
    </r>
  </si>
  <si>
    <r>
      <t>·</t>
    </r>
    <r>
      <rPr>
        <sz val="7"/>
        <color theme="1"/>
        <rFont val="Times New Roman"/>
        <family val="1"/>
      </rPr>
      <t xml:space="preserve">        </t>
    </r>
    <r>
      <rPr>
        <u/>
        <sz val="10"/>
        <color theme="1"/>
        <rFont val="Calibri"/>
        <family val="2"/>
      </rPr>
      <t>Credits</t>
    </r>
    <r>
      <rPr>
        <sz val="10"/>
        <color theme="1"/>
        <rFont val="Calibri"/>
        <family val="2"/>
      </rPr>
      <t xml:space="preserve"> = 9 Fall + 9 Winter + 6 Spring/Summer = 24 credits</t>
    </r>
  </si>
  <si>
    <r>
      <t>·</t>
    </r>
    <r>
      <rPr>
        <sz val="7"/>
        <color theme="1"/>
        <rFont val="Times New Roman"/>
        <family val="1"/>
      </rPr>
      <t xml:space="preserve">        </t>
    </r>
    <r>
      <rPr>
        <u/>
        <sz val="10"/>
        <color theme="1"/>
        <rFont val="Calibri"/>
        <family val="2"/>
      </rPr>
      <t>Time</t>
    </r>
    <r>
      <rPr>
        <sz val="10"/>
        <color theme="1"/>
        <rFont val="Calibri"/>
        <family val="2"/>
      </rPr>
      <t xml:space="preserve"> = 42 weeks * 20 hrs/week = 840 hrs</t>
    </r>
  </si>
  <si>
    <r>
      <t>·</t>
    </r>
    <r>
      <rPr>
        <sz val="7"/>
        <color theme="1"/>
        <rFont val="Times New Roman"/>
        <family val="1"/>
      </rPr>
      <t xml:space="preserve">        </t>
    </r>
    <r>
      <rPr>
        <u/>
        <sz val="10"/>
        <color theme="1"/>
        <rFont val="Calibri"/>
        <family val="2"/>
      </rPr>
      <t>Stipend</t>
    </r>
    <r>
      <rPr>
        <sz val="10"/>
        <color theme="1"/>
        <rFont val="Calibri"/>
        <family val="2"/>
      </rPr>
      <t xml:space="preserve"> = minimum of $19,500 ($6,500 x 3 semesters)</t>
    </r>
  </si>
  <si>
    <t>Half Time GA – 10 hrs. per week</t>
  </si>
  <si>
    <t>One semester = $3,250 = 4.5 credits (approximately $722.23 /credit</t>
  </si>
  <si>
    <r>
      <t>o</t>
    </r>
    <r>
      <rPr>
        <sz val="7"/>
        <color theme="1"/>
        <rFont val="Times New Roman"/>
        <family val="1"/>
      </rPr>
      <t xml:space="preserve">   </t>
    </r>
    <r>
      <rPr>
        <u/>
        <sz val="10"/>
        <color theme="1"/>
        <rFont val="Calibri"/>
        <family val="2"/>
      </rPr>
      <t>Credits</t>
    </r>
    <r>
      <rPr>
        <sz val="10"/>
        <color theme="1"/>
        <rFont val="Calibri"/>
        <family val="2"/>
      </rPr>
      <t xml:space="preserve"> = 4.5 Fall + 4.5 Winter = 9 credits total </t>
    </r>
  </si>
  <si>
    <r>
      <t>o</t>
    </r>
    <r>
      <rPr>
        <sz val="7"/>
        <color theme="1"/>
        <rFont val="Times New Roman"/>
        <family val="1"/>
      </rPr>
      <t xml:space="preserve">   </t>
    </r>
    <r>
      <rPr>
        <u/>
        <sz val="10"/>
        <color theme="1"/>
        <rFont val="Calibri"/>
        <family val="2"/>
      </rPr>
      <t>Time</t>
    </r>
    <r>
      <rPr>
        <sz val="10"/>
        <color theme="1"/>
        <rFont val="Calibri"/>
        <family val="2"/>
      </rPr>
      <t xml:space="preserve"> = 30 weeks * 10 hrs/week = 300 hrs</t>
    </r>
  </si>
  <si>
    <r>
      <t>o</t>
    </r>
    <r>
      <rPr>
        <sz val="7"/>
        <color theme="1"/>
        <rFont val="Times New Roman"/>
        <family val="1"/>
      </rPr>
      <t xml:space="preserve">   </t>
    </r>
    <r>
      <rPr>
        <u/>
        <sz val="10"/>
        <color theme="1"/>
        <rFont val="Calibri"/>
        <family val="2"/>
      </rPr>
      <t>Stipend</t>
    </r>
    <r>
      <rPr>
        <sz val="10"/>
        <color theme="1"/>
        <rFont val="Calibri"/>
        <family val="2"/>
      </rPr>
      <t xml:space="preserve"> = minimum of $6,500</t>
    </r>
  </si>
  <si>
    <r>
      <t>·</t>
    </r>
    <r>
      <rPr>
        <sz val="7"/>
        <color theme="1"/>
        <rFont val="Times New Roman"/>
        <family val="1"/>
      </rPr>
      <t xml:space="preserve">        </t>
    </r>
    <r>
      <rPr>
        <b/>
        <sz val="10"/>
        <color theme="1"/>
        <rFont val="Calibri"/>
        <family val="2"/>
      </rPr>
      <t xml:space="preserve">10-month position </t>
    </r>
  </si>
  <si>
    <r>
      <t>o</t>
    </r>
    <r>
      <rPr>
        <sz val="7"/>
        <color theme="1"/>
        <rFont val="Times New Roman"/>
        <family val="1"/>
      </rPr>
      <t xml:space="preserve">   </t>
    </r>
    <r>
      <rPr>
        <u/>
        <sz val="10"/>
        <color theme="1"/>
        <rFont val="Calibri"/>
        <family val="2"/>
      </rPr>
      <t>Credits</t>
    </r>
    <r>
      <rPr>
        <sz val="10"/>
        <color theme="1"/>
        <rFont val="Calibri"/>
        <family val="2"/>
      </rPr>
      <t xml:space="preserve"> = 4.5 Fall + 4.5 Winter + 1.5 Spring/Summer = 10.5 credits total </t>
    </r>
  </si>
  <si>
    <r>
      <t>o</t>
    </r>
    <r>
      <rPr>
        <sz val="7"/>
        <color theme="1"/>
        <rFont val="Times New Roman"/>
        <family val="1"/>
      </rPr>
      <t xml:space="preserve">   </t>
    </r>
    <r>
      <rPr>
        <u/>
        <sz val="10"/>
        <color theme="1"/>
        <rFont val="Calibri"/>
        <family val="2"/>
      </rPr>
      <t>Time</t>
    </r>
    <r>
      <rPr>
        <sz val="10"/>
        <color theme="1"/>
        <rFont val="Calibri"/>
        <family val="2"/>
      </rPr>
      <t xml:space="preserve"> = 34 weeks * 10 hrs/week = 340 hrs</t>
    </r>
  </si>
  <si>
    <r>
      <t>o</t>
    </r>
    <r>
      <rPr>
        <sz val="7"/>
        <color theme="1"/>
        <rFont val="Times New Roman"/>
        <family val="1"/>
      </rPr>
      <t xml:space="preserve">   </t>
    </r>
    <r>
      <rPr>
        <u/>
        <sz val="10"/>
        <color theme="1"/>
        <rFont val="Calibri"/>
        <family val="2"/>
      </rPr>
      <t>Stipend</t>
    </r>
    <r>
      <rPr>
        <sz val="10"/>
        <color theme="1"/>
        <rFont val="Calibri"/>
        <family val="2"/>
      </rPr>
      <t xml:space="preserve"> = minimum of $7,000</t>
    </r>
  </si>
  <si>
    <r>
      <t>·</t>
    </r>
    <r>
      <rPr>
        <sz val="7"/>
        <color theme="1"/>
        <rFont val="Times New Roman"/>
        <family val="1"/>
      </rPr>
      <t xml:space="preserve">        </t>
    </r>
    <r>
      <rPr>
        <b/>
        <u/>
        <sz val="10"/>
        <color theme="1"/>
        <rFont val="Calibri"/>
        <family val="2"/>
      </rPr>
      <t>12-month position</t>
    </r>
  </si>
  <si>
    <r>
      <t>o</t>
    </r>
    <r>
      <rPr>
        <sz val="7"/>
        <color theme="1"/>
        <rFont val="Times New Roman"/>
        <family val="1"/>
      </rPr>
      <t xml:space="preserve">   </t>
    </r>
    <r>
      <rPr>
        <u/>
        <sz val="10"/>
        <color theme="1"/>
        <rFont val="Calibri"/>
        <family val="2"/>
      </rPr>
      <t>Credits</t>
    </r>
    <r>
      <rPr>
        <sz val="10"/>
        <color theme="1"/>
        <rFont val="Calibri"/>
        <family val="2"/>
      </rPr>
      <t xml:space="preserve"> = 4.5 Fall + 4.5 Winter + 3 Spring/Summer = 12 credits</t>
    </r>
  </si>
  <si>
    <r>
      <t>o</t>
    </r>
    <r>
      <rPr>
        <sz val="7"/>
        <color theme="1"/>
        <rFont val="Times New Roman"/>
        <family val="1"/>
      </rPr>
      <t xml:space="preserve">   </t>
    </r>
    <r>
      <rPr>
        <u/>
        <sz val="10"/>
        <color theme="1"/>
        <rFont val="Calibri"/>
        <family val="2"/>
      </rPr>
      <t>Time</t>
    </r>
    <r>
      <rPr>
        <sz val="10"/>
        <color theme="1"/>
        <rFont val="Calibri"/>
        <family val="2"/>
      </rPr>
      <t xml:space="preserve"> = 42 weeks * 10 hrs/week = 420 hrs</t>
    </r>
  </si>
  <si>
    <r>
      <t>o</t>
    </r>
    <r>
      <rPr>
        <sz val="7"/>
        <color theme="1"/>
        <rFont val="Times New Roman"/>
        <family val="1"/>
      </rPr>
      <t xml:space="preserve">   </t>
    </r>
    <r>
      <rPr>
        <u/>
        <sz val="10"/>
        <color theme="1"/>
        <rFont val="Calibri"/>
        <family val="2"/>
      </rPr>
      <t>Stipend</t>
    </r>
    <r>
      <rPr>
        <sz val="10"/>
        <color theme="1"/>
        <rFont val="Calibri"/>
        <family val="2"/>
      </rPr>
      <t xml:space="preserve"> = minimum of $9,750 ($3,250 x 3 semesters)</t>
    </r>
  </si>
  <si>
    <t>Status</t>
  </si>
  <si>
    <t xml:space="preserve"> GA info</t>
  </si>
  <si>
    <t>EAP  Fringe 24-25</t>
  </si>
  <si>
    <t>PSS  Fringe 24-25</t>
  </si>
  <si>
    <t xml:space="preserve"> Fringe Rates for FY24-25</t>
  </si>
  <si>
    <t>% on Fed. Grants</t>
  </si>
  <si>
    <t>9 Month Staff</t>
  </si>
  <si>
    <t>12 Month Faculty</t>
  </si>
  <si>
    <t>12 Month Staff</t>
  </si>
  <si>
    <t>Other Personnel / Staff</t>
  </si>
  <si>
    <t>If Faculty are  working in both the Academic &amp; Summer - put AY on one line, and Summer on another.</t>
  </si>
  <si>
    <t>If Faculty are working in both the Academic &amp; Summer - put AY on one line, and Summer on another.</t>
  </si>
  <si>
    <t>Indirect Costs</t>
  </si>
  <si>
    <t>Award $</t>
  </si>
  <si>
    <t>F&amp;A</t>
  </si>
  <si>
    <t>Total</t>
  </si>
  <si>
    <t>Convert Percent Effort to Calendar Months</t>
  </si>
  <si>
    <t>Convert Percent Effort to Academic Months</t>
  </si>
  <si>
    <t>Convert Percent Effort to Summer Months</t>
  </si>
  <si>
    <t>Convert Calendar Months</t>
  </si>
  <si>
    <t>Convert Academic Months</t>
  </si>
  <si>
    <t>Convert Summer Months</t>
  </si>
  <si>
    <t>to Calendar Months</t>
  </si>
  <si>
    <t>to Academic Months</t>
  </si>
  <si>
    <t>to Summer Months</t>
  </si>
  <si>
    <t>(12-month appointment)</t>
  </si>
  <si>
    <t>(9-month appointment)</t>
  </si>
  <si>
    <t>(3-month appointment)</t>
  </si>
  <si>
    <t>Enter % Effort in Yellow Box</t>
  </si>
  <si>
    <t>Enter % Effort in Green Box</t>
  </si>
  <si>
    <t>Enter % Effort in Orange Box</t>
  </si>
  <si>
    <t>Enter # of Mths in Purple Box</t>
  </si>
  <si>
    <t>Enter # of Mths in Blue Box</t>
  </si>
  <si>
    <t>Enter # of Mths in Pink Box</t>
  </si>
  <si>
    <t>Convert % Effort</t>
  </si>
  <si>
    <t>to % Effort</t>
  </si>
  <si>
    <t>Reg. Faculty / FT = 18 credits per academic year</t>
  </si>
  <si>
    <t>3 credits</t>
  </si>
  <si>
    <t>/</t>
  </si>
  <si>
    <t>*</t>
  </si>
  <si>
    <t>+</t>
  </si>
  <si>
    <t>$3858 * 29.6%  = $1141.98</t>
  </si>
  <si>
    <t>$x per night * x nights * x ppl * x trips</t>
  </si>
  <si>
    <t>$x * x ppl * x trips</t>
  </si>
  <si>
    <t>Meals:</t>
  </si>
  <si>
    <t>Lodging:</t>
  </si>
  <si>
    <t>Mileage:</t>
  </si>
  <si>
    <t>Airfare:</t>
  </si>
  <si>
    <t>0.67 *x miles * x people * x trips</t>
  </si>
  <si>
    <t xml:space="preserve">$x per day * x days * x people </t>
  </si>
  <si>
    <t>working backwards from an Award amount</t>
  </si>
  <si>
    <t xml:space="preserve">Divide $5000 by 1.296 to get $3858. </t>
  </si>
  <si>
    <t>Calculating Total per credit hour - for 12 mth Faculty</t>
  </si>
  <si>
    <t>Calculating Total per credit hour - for 9 mth Faculty</t>
  </si>
  <si>
    <t>IBS * 0.75/18 = cost per credit hr * # credit hrs</t>
  </si>
  <si>
    <t>IBS * 0.8/30 = cost per credit hr * # credit hrs</t>
  </si>
  <si>
    <t>Regular Faculty (FA; FX, FY, FZ)</t>
  </si>
  <si>
    <t>Nontraditional Faculty / Librarians (FR)</t>
  </si>
  <si>
    <t>Affiliate Faculty (F3, F4, FN, FO, FP, FQ)</t>
  </si>
  <si>
    <t>Visiting Faculty (F5, F6, FB, FL, FM)</t>
  </si>
  <si>
    <t>Adjunct / Overload Faculty (AF)</t>
  </si>
  <si>
    <t>Appointing Officers (AO)</t>
  </si>
  <si>
    <t>Regular EAP (AC, AD, AR, AS, AY, AZ)</t>
  </si>
  <si>
    <t>Coaches (AT)</t>
  </si>
  <si>
    <t>Temp. EAP w/ Benefits (AV)</t>
  </si>
  <si>
    <r>
      <t>Temp. EAP wo Benefits, Adjunct EAP</t>
    </r>
    <r>
      <rPr>
        <b/>
        <sz val="11"/>
        <rFont val="Arial"/>
        <family val="2"/>
      </rPr>
      <t xml:space="preserve"> </t>
    </r>
    <r>
      <rPr>
        <sz val="11"/>
        <rFont val="Arial"/>
        <family val="2"/>
      </rPr>
      <t>(AA, AU)</t>
    </r>
  </si>
  <si>
    <t>Regular PSS (CE, DF, CG, CH, CP, CX)</t>
  </si>
  <si>
    <t>PSS Call-in / Overtime (TJ, CQ)</t>
  </si>
  <si>
    <t>Public Safety (PI)</t>
  </si>
  <si>
    <t>Campus Security (PA)</t>
  </si>
  <si>
    <t>DPS Fringe 24-25</t>
  </si>
  <si>
    <r>
      <t xml:space="preserve">Student Worker  </t>
    </r>
    <r>
      <rPr>
        <sz val="10"/>
        <rFont val="Arial"/>
        <family val="2"/>
      </rPr>
      <t>(Only if working in Summer and enrolled in less than 6 credits.</t>
    </r>
  </si>
  <si>
    <t xml:space="preserve">Materials and Supplies   </t>
  </si>
  <si>
    <r>
      <t xml:space="preserve">Subawards  </t>
    </r>
    <r>
      <rPr>
        <b/>
        <sz val="11"/>
        <color rgb="FFFF0000"/>
        <rFont val="Arial"/>
        <family val="2"/>
      </rPr>
      <t>(Exculsion threshold is $25K)</t>
    </r>
  </si>
  <si>
    <t>SUBAWARD COSTS FOR ENTIRE PROPOSED PROJECT PERIOD</t>
  </si>
  <si>
    <t>NOTE: this tab is for summary purposes. A full budget is required for EACH subaward institution</t>
  </si>
  <si>
    <t>Subaward Budget Amount Included in MTDC</t>
  </si>
  <si>
    <t>Subaward Institution</t>
  </si>
  <si>
    <t>PI Name</t>
  </si>
  <si>
    <t>Direct</t>
  </si>
  <si>
    <t>Match</t>
  </si>
  <si>
    <t>Grant Total</t>
  </si>
  <si>
    <t>Direct Costs</t>
  </si>
  <si>
    <t>Grant Request Total</t>
  </si>
  <si>
    <r>
      <t xml:space="preserve">Equipment </t>
    </r>
    <r>
      <rPr>
        <sz val="11"/>
        <color rgb="FFFF0000"/>
        <rFont val="Arial"/>
        <family val="2"/>
      </rPr>
      <t>(Item or fabrication of a piece of equip. w/ a useful life of 1 yr. +  &amp; an acquisition cost of $5,000+)</t>
    </r>
  </si>
  <si>
    <t>Salarly Escalation = 3%</t>
  </si>
  <si>
    <t>Part. Support</t>
  </si>
  <si>
    <t>Total Direct &amp; Indirect Costs</t>
  </si>
  <si>
    <t>V3  12/10/24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</si>
</sst>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164" formatCode="_(&quot;$&quot;* #,##0_);_(&quot;$&quot;* \(#,##0\);_(&quot;$&quot;* &quot;-&quot;??_);_(@_)"/>
    <numFmt numFmtId="165" formatCode="&quot;$&quot;#,##0.00"/>
    <numFmt numFmtId="166" formatCode="&quot;$&quot;#,##0"/>
    <numFmt numFmtId="167" formatCode="0.000%"/>
    <numFmt numFmtId="168" formatCode="0.000"/>
    <numFmt numFmtId="169" formatCode="#,##0.000"/>
    <numFmt numFmtId="170" formatCode="0.0%"/>
    <numFmt numFmtId="171" formatCode="m/d/yy;@"/>
    <numFmt numFmtId="172" formatCode="0.0"/>
  </numFmts>
  <fonts count="82">
    <font>
      <sz val="11"/>
      <color theme="1"/>
      <name val="Arial"/>
      <family val="2"/>
    </font>
    <font>
      <sz val="11"/>
      <color theme="1"/>
      <name val="Arial"/>
      <family val="2"/>
    </font>
    <font>
      <sz val="12"/>
      <color rgb="FFFF0000"/>
      <name val="Arial"/>
      <family val="2"/>
    </font>
    <font>
      <sz val="12"/>
      <name val="Arial"/>
      <family val="2"/>
    </font>
    <font>
      <b/>
      <sz val="10"/>
      <name val="Arial"/>
      <family val="2"/>
    </font>
    <font>
      <sz val="10"/>
      <name val="Arial"/>
      <family val="2"/>
    </font>
    <font>
      <sz val="9"/>
      <name val="Arial"/>
      <family val="2"/>
    </font>
    <font>
      <b/>
      <sz val="9"/>
      <color rgb="FFFF0000"/>
      <name val="Arial"/>
      <family val="2"/>
    </font>
    <font>
      <b/>
      <sz val="9"/>
      <name val="Arial"/>
      <family val="2"/>
    </font>
    <font>
      <sz val="10"/>
      <color rgb="FF000000"/>
      <name val="Times New Roman"/>
      <family val="1"/>
    </font>
    <font>
      <sz val="11"/>
      <name val="Arial"/>
      <family val="2"/>
    </font>
    <font>
      <b/>
      <sz val="12"/>
      <name val="Arial"/>
      <family val="2"/>
    </font>
    <font>
      <sz val="10"/>
      <color indexed="81"/>
      <name val="Tahoma"/>
      <family val="2"/>
    </font>
    <font>
      <b/>
      <sz val="10"/>
      <color indexed="81"/>
      <name val="Tahoma"/>
      <family val="2"/>
    </font>
    <font>
      <b/>
      <sz val="12"/>
      <color rgb="FFFF0000"/>
      <name val="Arial"/>
      <family val="2"/>
    </font>
    <font>
      <b/>
      <sz val="10"/>
      <color rgb="FFFF0000"/>
      <name val="Arial"/>
      <family val="2"/>
    </font>
    <font>
      <sz val="10"/>
      <color rgb="FFFF0000"/>
      <name val="Arial"/>
      <family val="2"/>
    </font>
    <font>
      <b/>
      <sz val="12"/>
      <color rgb="FF0070C0"/>
      <name val="Arial"/>
      <family val="2"/>
    </font>
    <font>
      <sz val="11"/>
      <color rgb="FF0070C0"/>
      <name val="Arial"/>
      <family val="2"/>
    </font>
    <font>
      <sz val="11"/>
      <color rgb="FFFF0000"/>
      <name val="Arial"/>
      <family val="2"/>
    </font>
    <font>
      <b/>
      <sz val="11"/>
      <name val="Arial"/>
      <family val="2"/>
    </font>
    <font>
      <b/>
      <sz val="9"/>
      <color indexed="81"/>
      <name val="Tahoma"/>
      <family val="2"/>
    </font>
    <font>
      <sz val="9"/>
      <color indexed="81"/>
      <name val="Tahoma"/>
      <family val="2"/>
    </font>
    <font>
      <b/>
      <u/>
      <sz val="9"/>
      <color indexed="10"/>
      <name val="Tahoma"/>
      <family val="2"/>
    </font>
    <font>
      <b/>
      <u/>
      <sz val="9"/>
      <color indexed="81"/>
      <name val="Tahoma"/>
      <family val="2"/>
    </font>
    <font>
      <b/>
      <u/>
      <sz val="10"/>
      <color indexed="81"/>
      <name val="Tahoma"/>
      <family val="2"/>
    </font>
    <font>
      <b/>
      <sz val="16"/>
      <color rgb="FFE26B0A"/>
      <name val="Arial"/>
      <family val="2"/>
    </font>
    <font>
      <b/>
      <sz val="16"/>
      <color rgb="FF008000"/>
      <name val="Arial"/>
      <family val="2"/>
    </font>
    <font>
      <b/>
      <sz val="16"/>
      <color rgb="FF215967"/>
      <name val="Arial"/>
      <family val="2"/>
    </font>
    <font>
      <b/>
      <sz val="16"/>
      <color rgb="FF7030A0"/>
      <name val="Arial"/>
      <family val="2"/>
    </font>
    <font>
      <b/>
      <sz val="16"/>
      <color rgb="FF002060"/>
      <name val="Arial"/>
      <family val="2"/>
    </font>
    <font>
      <sz val="8"/>
      <name val="Arial"/>
      <family val="2"/>
    </font>
    <font>
      <b/>
      <sz val="11"/>
      <color indexed="17"/>
      <name val="Arial"/>
      <family val="2"/>
    </font>
    <font>
      <b/>
      <sz val="11"/>
      <color rgb="FF0070C0"/>
      <name val="Arial"/>
      <family val="2"/>
    </font>
    <font>
      <b/>
      <sz val="11"/>
      <color rgb="FFFF0000"/>
      <name val="Arial"/>
      <family val="2"/>
    </font>
    <font>
      <b/>
      <sz val="9"/>
      <color indexed="10"/>
      <name val="Tahoma"/>
      <family val="2"/>
    </font>
    <font>
      <b/>
      <sz val="11"/>
      <color rgb="FF008000"/>
      <name val="Arial"/>
      <family val="2"/>
    </font>
    <font>
      <i/>
      <sz val="11"/>
      <name val="Arial"/>
      <family val="2"/>
    </font>
    <font>
      <sz val="11"/>
      <name val="Segoe UI"/>
      <family val="2"/>
    </font>
    <font>
      <b/>
      <i/>
      <sz val="11"/>
      <name val="Arial"/>
      <family val="2"/>
    </font>
    <font>
      <b/>
      <sz val="11"/>
      <color indexed="20"/>
      <name val="Arial"/>
      <family val="2"/>
    </font>
    <font>
      <sz val="12"/>
      <color indexed="20"/>
      <name val="Arial"/>
      <family val="2"/>
    </font>
    <font>
      <sz val="11"/>
      <color theme="1"/>
      <name val="Calibri"/>
      <family val="2"/>
    </font>
    <font>
      <b/>
      <sz val="11"/>
      <color theme="1"/>
      <name val="Calibri"/>
      <family val="2"/>
    </font>
    <font>
      <b/>
      <sz val="11"/>
      <color rgb="FF7030A0"/>
      <name val="Arial"/>
      <family val="2"/>
    </font>
    <font>
      <b/>
      <sz val="12"/>
      <color theme="1"/>
      <name val="Calibri"/>
      <family val="2"/>
      <scheme val="minor"/>
    </font>
    <font>
      <b/>
      <sz val="11"/>
      <color rgb="FF002060"/>
      <name val="Arial"/>
      <family val="2"/>
    </font>
    <font>
      <b/>
      <sz val="11"/>
      <color theme="0" tint="-0.499984740745262"/>
      <name val="Arial"/>
      <family val="2"/>
    </font>
    <font>
      <b/>
      <sz val="12"/>
      <color indexed="14"/>
      <name val="Tahoma"/>
      <family val="2"/>
    </font>
    <font>
      <b/>
      <sz val="12"/>
      <color indexed="17"/>
      <name val="Tahoma"/>
      <family val="2"/>
    </font>
    <font>
      <b/>
      <sz val="12"/>
      <color indexed="53"/>
      <name val="Tahoma"/>
      <family val="2"/>
    </font>
    <font>
      <u/>
      <sz val="10"/>
      <color indexed="81"/>
      <name val="Tahoma"/>
      <family val="2"/>
    </font>
    <font>
      <b/>
      <sz val="12"/>
      <color indexed="33"/>
      <name val="Tahoma"/>
      <family val="2"/>
    </font>
    <font>
      <b/>
      <u/>
      <sz val="11"/>
      <color rgb="FF7030A0"/>
      <name val="Arial"/>
      <family val="2"/>
    </font>
    <font>
      <i/>
      <sz val="9"/>
      <color rgb="FF000000"/>
      <name val="Arial"/>
      <family val="2"/>
    </font>
    <font>
      <sz val="9"/>
      <color rgb="FF000000"/>
      <name val="Arial"/>
      <family val="2"/>
    </font>
    <font>
      <b/>
      <sz val="9"/>
      <color rgb="FF000000"/>
      <name val="Arial"/>
      <family val="2"/>
    </font>
    <font>
      <b/>
      <u/>
      <sz val="11"/>
      <color theme="1"/>
      <name val="Calibri"/>
      <family val="2"/>
    </font>
    <font>
      <sz val="10"/>
      <color theme="1"/>
      <name val="Calibri"/>
      <family val="2"/>
    </font>
    <font>
      <sz val="10"/>
      <color theme="1"/>
      <name val="Symbol"/>
      <family val="1"/>
      <charset val="2"/>
    </font>
    <font>
      <sz val="7"/>
      <color theme="1"/>
      <name val="Times New Roman"/>
      <family val="1"/>
    </font>
    <font>
      <b/>
      <sz val="10"/>
      <color theme="1"/>
      <name val="Calibri"/>
      <family val="2"/>
    </font>
    <font>
      <u/>
      <sz val="10"/>
      <color theme="1"/>
      <name val="Calibri"/>
      <family val="2"/>
    </font>
    <font>
      <sz val="10"/>
      <name val="Symbol"/>
      <family val="1"/>
      <charset val="2"/>
    </font>
    <font>
      <sz val="7"/>
      <name val="Times New Roman"/>
      <family val="1"/>
    </font>
    <font>
      <b/>
      <sz val="10"/>
      <name val="Calibri"/>
      <family val="2"/>
    </font>
    <font>
      <sz val="10"/>
      <color theme="1"/>
      <name val="Courier New"/>
      <family val="3"/>
    </font>
    <font>
      <b/>
      <u/>
      <sz val="10"/>
      <color theme="1"/>
      <name val="Calibri"/>
      <family val="2"/>
    </font>
    <font>
      <sz val="11"/>
      <color theme="1"/>
      <name val="Aptos"/>
      <family val="2"/>
    </font>
    <font>
      <b/>
      <sz val="11"/>
      <color theme="1"/>
      <name val="Arial"/>
      <family val="2"/>
    </font>
    <font>
      <sz val="10"/>
      <name val="Arial"/>
      <family val="2"/>
    </font>
    <font>
      <b/>
      <sz val="11"/>
      <color rgb="FF0000FF"/>
      <name val="Arial"/>
      <family val="2"/>
    </font>
    <font>
      <b/>
      <u/>
      <sz val="11"/>
      <color rgb="FF002060"/>
      <name val="Arial"/>
      <family val="2"/>
    </font>
    <font>
      <sz val="9"/>
      <color rgb="FF232323"/>
      <name val="Arial"/>
      <family val="2"/>
    </font>
    <font>
      <b/>
      <sz val="11"/>
      <color theme="5"/>
      <name val="Arial"/>
      <family val="2"/>
    </font>
    <font>
      <b/>
      <sz val="11"/>
      <color theme="9"/>
      <name val="Arial"/>
      <family val="2"/>
    </font>
    <font>
      <b/>
      <sz val="10"/>
      <color theme="1"/>
      <name val="Arial"/>
      <family val="2"/>
    </font>
    <font>
      <sz val="10"/>
      <name val="Arial"/>
    </font>
    <font>
      <sz val="10"/>
      <name val="Geneva"/>
    </font>
    <font>
      <sz val="9"/>
      <name val="Geneva"/>
    </font>
    <font>
      <b/>
      <sz val="11"/>
      <color rgb="FF00B0F0"/>
      <name val="Arial"/>
      <family val="2"/>
    </font>
    <font>
      <b/>
      <sz val="11"/>
      <color rgb="FF0066FF"/>
      <name val="Arial"/>
      <family val="2"/>
    </font>
  </fonts>
  <fills count="5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9" tint="0.39997558519241921"/>
        <bgColor indexed="64"/>
      </patternFill>
    </fill>
    <fill>
      <patternFill patternType="solid">
        <fgColor rgb="FFD9D9D9"/>
        <bgColor rgb="FF000000"/>
      </patternFill>
    </fill>
    <fill>
      <patternFill patternType="solid">
        <fgColor rgb="FFFCD5B4"/>
        <bgColor rgb="FF000000"/>
      </patternFill>
    </fill>
    <fill>
      <patternFill patternType="solid">
        <fgColor theme="2"/>
        <bgColor indexed="64"/>
      </patternFill>
    </fill>
    <fill>
      <patternFill patternType="solid">
        <fgColor theme="0" tint="-4.9989318521683403E-2"/>
        <bgColor indexed="64"/>
      </patternFill>
    </fill>
    <fill>
      <patternFill patternType="solid">
        <fgColor indexed="43"/>
        <bgColor indexed="64"/>
      </patternFill>
    </fill>
    <fill>
      <patternFill patternType="solid">
        <fgColor rgb="FFFFFF99"/>
        <bgColor rgb="FF000000"/>
      </patternFill>
    </fill>
    <fill>
      <patternFill patternType="solid">
        <fgColor indexed="22"/>
        <bgColor indexed="64"/>
      </patternFill>
    </fill>
    <fill>
      <patternFill patternType="solid">
        <fgColor rgb="FF43EB83"/>
        <bgColor rgb="FF000000"/>
      </patternFill>
    </fill>
    <fill>
      <patternFill patternType="solid">
        <fgColor rgb="FFC0C0C0"/>
        <bgColor rgb="FF000000"/>
      </patternFill>
    </fill>
    <fill>
      <patternFill patternType="solid">
        <fgColor rgb="FFCCFFCC"/>
        <bgColor rgb="FF000000"/>
      </patternFill>
    </fill>
    <fill>
      <patternFill patternType="solid">
        <fgColor rgb="FFF1A559"/>
        <bgColor rgb="FF000000"/>
      </patternFill>
    </fill>
    <fill>
      <patternFill patternType="solid">
        <fgColor rgb="FF46C9CC"/>
        <bgColor rgb="FF000000"/>
      </patternFill>
    </fill>
    <fill>
      <patternFill patternType="solid">
        <fgColor rgb="FFCCFFFF"/>
        <bgColor rgb="FF000000"/>
      </patternFill>
    </fill>
    <fill>
      <patternFill patternType="solid">
        <fgColor rgb="FFB1A0C7"/>
        <bgColor rgb="FF000000"/>
      </patternFill>
    </fill>
    <fill>
      <patternFill patternType="solid">
        <fgColor rgb="FFE4DFEC"/>
        <bgColor rgb="FF000000"/>
      </patternFill>
    </fill>
    <fill>
      <patternFill patternType="solid">
        <fgColor rgb="FF95B3D7"/>
        <bgColor rgb="FF000000"/>
      </patternFill>
    </fill>
    <fill>
      <patternFill patternType="solid">
        <fgColor rgb="FFC5D9F1"/>
        <bgColor rgb="FF000000"/>
      </patternFill>
    </fill>
    <fill>
      <patternFill patternType="solid">
        <fgColor rgb="FFE4DFEC"/>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46C9CC"/>
        <bgColor indexed="64"/>
      </patternFill>
    </fill>
    <fill>
      <patternFill patternType="solid">
        <fgColor theme="7" tint="0.79998168889431442"/>
        <bgColor indexed="64"/>
      </patternFill>
    </fill>
    <fill>
      <patternFill patternType="solid">
        <fgColor rgb="FFFFCCFF"/>
        <bgColor indexed="64"/>
      </patternFill>
    </fill>
    <fill>
      <patternFill patternType="solid">
        <fgColor rgb="FFFFFF99"/>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7030A0"/>
        <bgColor indexed="64"/>
      </patternFill>
    </fill>
    <fill>
      <patternFill patternType="solid">
        <fgColor theme="7"/>
        <bgColor indexed="64"/>
      </patternFill>
    </fill>
    <fill>
      <patternFill patternType="solid">
        <fgColor theme="9"/>
        <bgColor indexed="64"/>
      </patternFill>
    </fill>
    <fill>
      <patternFill patternType="solid">
        <fgColor rgb="FFFFFFFF"/>
        <bgColor indexed="64"/>
      </patternFill>
    </fill>
    <fill>
      <patternFill patternType="solid">
        <fgColor rgb="FFF9F9F9"/>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bgColor indexed="64"/>
      </patternFill>
    </fill>
    <fill>
      <patternFill patternType="solid">
        <fgColor theme="4"/>
        <bgColor indexed="64"/>
      </patternFill>
    </fill>
    <fill>
      <patternFill patternType="solid">
        <fgColor rgb="FFFFFFCC"/>
        <bgColor rgb="FF000000"/>
      </patternFill>
    </fill>
    <fill>
      <patternFill patternType="solid">
        <fgColor rgb="FFCCCCFF"/>
        <bgColor rgb="FF000000"/>
      </patternFill>
    </fill>
    <fill>
      <patternFill patternType="solid">
        <fgColor rgb="FFFFCC99"/>
        <bgColor rgb="FF000000"/>
      </patternFill>
    </fill>
    <fill>
      <patternFill patternType="solid">
        <fgColor rgb="FFFF99CC"/>
        <bgColor rgb="FF000000"/>
      </patternFill>
    </fill>
    <fill>
      <patternFill patternType="solid">
        <fgColor theme="2" tint="-9.9978637043366805E-2"/>
        <bgColor indexed="64"/>
      </patternFill>
    </fill>
    <fill>
      <patternFill patternType="solid">
        <fgColor rgb="FFD8E4BC"/>
        <bgColor rgb="FF000000"/>
      </patternFill>
    </fill>
    <fill>
      <patternFill patternType="solid">
        <fgColor rgb="FFF2DCDB"/>
        <bgColor rgb="FF000000"/>
      </patternFill>
    </fill>
    <fill>
      <patternFill patternType="solid">
        <fgColor theme="8" tint="0.79998168889431442"/>
        <bgColor rgb="FF000000"/>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top style="thin">
        <color auto="1"/>
      </top>
      <bottom style="medium">
        <color auto="1"/>
      </bottom>
      <diagonal/>
    </border>
    <border>
      <left/>
      <right/>
      <top/>
      <bottom style="medium">
        <color auto="1"/>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style="medium">
        <color auto="1"/>
      </left>
      <right style="thin">
        <color auto="1"/>
      </right>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thin">
        <color auto="1"/>
      </top>
      <bottom/>
      <diagonal/>
    </border>
    <border>
      <left/>
      <right/>
      <top style="thin">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style="thin">
        <color indexed="64"/>
      </top>
      <bottom style="thin">
        <color auto="1"/>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top/>
      <bottom style="medium">
        <color indexed="64"/>
      </bottom>
      <diagonal/>
    </border>
    <border>
      <left style="thin">
        <color auto="1"/>
      </left>
      <right style="thin">
        <color auto="1"/>
      </right>
      <top style="thin">
        <color indexed="64"/>
      </top>
      <bottom style="medium">
        <color indexed="64"/>
      </bottom>
      <diagonal/>
    </border>
    <border>
      <left/>
      <right/>
      <top/>
      <bottom style="medium">
        <color rgb="FFDDDDDD"/>
      </bottom>
      <diagonal/>
    </border>
    <border>
      <left/>
      <right/>
      <top style="medium">
        <color rgb="FFDDDDDD"/>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auto="1"/>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9" fillId="0" borderId="0"/>
    <xf numFmtId="0" fontId="78" fillId="0" borderId="0"/>
    <xf numFmtId="0" fontId="79" fillId="0" borderId="0" applyProtection="0"/>
  </cellStyleXfs>
  <cellXfs count="1096">
    <xf numFmtId="0" fontId="0" fillId="0" borderId="0" xfId="0"/>
    <xf numFmtId="0" fontId="3" fillId="0" borderId="0" xfId="0" applyFont="1"/>
    <xf numFmtId="0" fontId="0" fillId="0" borderId="0" xfId="0" applyAlignment="1">
      <alignment horizontal="center"/>
    </xf>
    <xf numFmtId="164" fontId="10" fillId="14" borderId="18" xfId="0" applyNumberFormat="1" applyFont="1" applyFill="1" applyBorder="1" applyAlignment="1" applyProtection="1">
      <alignment shrinkToFit="1"/>
      <protection locked="0"/>
    </xf>
    <xf numFmtId="164" fontId="10" fillId="0" borderId="1" xfId="1" applyNumberFormat="1" applyFont="1" applyFill="1" applyBorder="1" applyAlignment="1" applyProtection="1">
      <alignment horizontal="right"/>
    </xf>
    <xf numFmtId="164" fontId="10" fillId="0" borderId="1" xfId="1" applyNumberFormat="1" applyFont="1" applyFill="1" applyBorder="1" applyProtection="1"/>
    <xf numFmtId="164" fontId="10" fillId="15" borderId="25" xfId="1" applyNumberFormat="1" applyFont="1" applyFill="1" applyBorder="1" applyProtection="1"/>
    <xf numFmtId="164" fontId="18" fillId="0" borderId="10" xfId="1" applyNumberFormat="1" applyFont="1" applyFill="1" applyBorder="1" applyAlignment="1" applyProtection="1">
      <alignment shrinkToFit="1"/>
    </xf>
    <xf numFmtId="164" fontId="19" fillId="13" borderId="27" xfId="1" applyNumberFormat="1" applyFont="1" applyFill="1" applyBorder="1" applyAlignment="1" applyProtection="1">
      <alignment shrinkToFit="1"/>
      <protection locked="0"/>
    </xf>
    <xf numFmtId="166" fontId="10" fillId="0" borderId="6" xfId="0" applyNumberFormat="1" applyFont="1" applyBorder="1"/>
    <xf numFmtId="168" fontId="10" fillId="0" borderId="1" xfId="2" applyNumberFormat="1" applyFont="1" applyFill="1" applyBorder="1" applyAlignment="1" applyProtection="1">
      <alignment horizontal="center"/>
    </xf>
    <xf numFmtId="4" fontId="10" fillId="0" borderId="6" xfId="0" applyNumberFormat="1" applyFont="1" applyBorder="1" applyAlignment="1">
      <alignment horizontal="center"/>
    </xf>
    <xf numFmtId="4" fontId="10" fillId="0" borderId="1" xfId="0" applyNumberFormat="1" applyFont="1" applyBorder="1" applyAlignment="1">
      <alignment horizontal="center"/>
    </xf>
    <xf numFmtId="164" fontId="10" fillId="0" borderId="13" xfId="1" applyNumberFormat="1" applyFont="1" applyFill="1" applyBorder="1" applyProtection="1"/>
    <xf numFmtId="164" fontId="10" fillId="15" borderId="32" xfId="1" applyNumberFormat="1" applyFont="1" applyFill="1" applyBorder="1" applyProtection="1"/>
    <xf numFmtId="0" fontId="11" fillId="16" borderId="19" xfId="0" applyFont="1" applyFill="1" applyBorder="1" applyAlignment="1" applyProtection="1">
      <alignment horizontal="center" vertical="center" wrapText="1"/>
      <protection locked="0"/>
    </xf>
    <xf numFmtId="0" fontId="11" fillId="16" borderId="18" xfId="0" applyFont="1" applyFill="1" applyBorder="1" applyAlignment="1" applyProtection="1">
      <alignment horizontal="center" vertical="center" wrapText="1"/>
      <protection locked="0"/>
    </xf>
    <xf numFmtId="0" fontId="11" fillId="16" borderId="13" xfId="0" applyFont="1" applyFill="1" applyBorder="1" applyAlignment="1" applyProtection="1">
      <alignment horizontal="center" vertical="center" wrapText="1"/>
      <protection locked="0"/>
    </xf>
    <xf numFmtId="0" fontId="11" fillId="16" borderId="1" xfId="0" applyFont="1" applyFill="1" applyBorder="1" applyAlignment="1" applyProtection="1">
      <alignment horizontal="center" vertical="center" wrapText="1"/>
      <protection locked="0"/>
    </xf>
    <xf numFmtId="0" fontId="11" fillId="16" borderId="25" xfId="0" applyFont="1" applyFill="1" applyBorder="1" applyAlignment="1" applyProtection="1">
      <alignment horizontal="center" vertical="center" wrapText="1"/>
      <protection locked="0"/>
    </xf>
    <xf numFmtId="0" fontId="17" fillId="16" borderId="8" xfId="0" applyFont="1" applyFill="1" applyBorder="1" applyAlignment="1" applyProtection="1">
      <alignment horizontal="center" vertical="center" wrapText="1"/>
      <protection locked="0"/>
    </xf>
    <xf numFmtId="0" fontId="14" fillId="16" borderId="26" xfId="0" applyFont="1" applyFill="1" applyBorder="1" applyAlignment="1" applyProtection="1">
      <alignment horizontal="center" vertical="center" wrapText="1"/>
      <protection locked="0"/>
    </xf>
    <xf numFmtId="49" fontId="10" fillId="14" borderId="14" xfId="0" applyNumberFormat="1" applyFont="1" applyFill="1" applyBorder="1" applyAlignment="1" applyProtection="1">
      <alignment horizontal="left" shrinkToFit="1"/>
      <protection locked="0"/>
    </xf>
    <xf numFmtId="49" fontId="10" fillId="14" borderId="18" xfId="0" applyNumberFormat="1" applyFont="1" applyFill="1" applyBorder="1" applyAlignment="1" applyProtection="1">
      <alignment horizontal="left" shrinkToFit="1"/>
      <protection locked="0"/>
    </xf>
    <xf numFmtId="167" fontId="10" fillId="14" borderId="1" xfId="2" applyNumberFormat="1" applyFont="1" applyFill="1" applyBorder="1" applyAlignment="1" applyProtection="1">
      <alignment horizontal="center"/>
      <protection locked="0"/>
    </xf>
    <xf numFmtId="164" fontId="10" fillId="17" borderId="25" xfId="1" applyNumberFormat="1" applyFont="1" applyFill="1" applyBorder="1" applyProtection="1"/>
    <xf numFmtId="164" fontId="19" fillId="14" borderId="27" xfId="1" applyNumberFormat="1" applyFont="1" applyFill="1" applyBorder="1" applyAlignment="1" applyProtection="1">
      <alignment shrinkToFit="1"/>
      <protection locked="0"/>
    </xf>
    <xf numFmtId="164" fontId="10" fillId="14" borderId="18" xfId="1" applyNumberFormat="1" applyFont="1" applyFill="1" applyBorder="1" applyAlignment="1" applyProtection="1">
      <alignment shrinkToFit="1"/>
      <protection locked="0"/>
    </xf>
    <xf numFmtId="49" fontId="10" fillId="14" borderId="6" xfId="0" applyNumberFormat="1" applyFont="1" applyFill="1" applyBorder="1" applyAlignment="1" applyProtection="1">
      <alignment horizontal="left" shrinkToFit="1"/>
      <protection locked="0"/>
    </xf>
    <xf numFmtId="164" fontId="10" fillId="14" borderId="6" xfId="1" applyNumberFormat="1" applyFont="1" applyFill="1" applyBorder="1" applyAlignment="1" applyProtection="1">
      <alignment shrinkToFit="1"/>
      <protection locked="0"/>
    </xf>
    <xf numFmtId="164" fontId="10" fillId="18" borderId="1" xfId="1" applyNumberFormat="1" applyFont="1" applyFill="1" applyBorder="1" applyAlignment="1" applyProtection="1">
      <alignment horizontal="right"/>
    </xf>
    <xf numFmtId="164" fontId="10" fillId="18" borderId="1" xfId="1" applyNumberFormat="1" applyFont="1" applyFill="1" applyBorder="1" applyProtection="1"/>
    <xf numFmtId="164" fontId="10" fillId="18" borderId="25" xfId="1" applyNumberFormat="1" applyFont="1" applyFill="1" applyBorder="1" applyProtection="1"/>
    <xf numFmtId="164" fontId="18" fillId="18" borderId="10" xfId="1" applyNumberFormat="1" applyFont="1" applyFill="1" applyBorder="1" applyAlignment="1" applyProtection="1">
      <alignment shrinkToFit="1"/>
    </xf>
    <xf numFmtId="164" fontId="19" fillId="18" borderId="27" xfId="1" applyNumberFormat="1" applyFont="1" applyFill="1" applyBorder="1" applyAlignment="1" applyProtection="1">
      <alignment shrinkToFit="1"/>
    </xf>
    <xf numFmtId="0" fontId="11" fillId="16" borderId="29" xfId="0" applyFont="1" applyFill="1" applyBorder="1" applyAlignment="1" applyProtection="1">
      <alignment horizontal="center" vertical="center" wrapText="1"/>
      <protection locked="0"/>
    </xf>
    <xf numFmtId="0" fontId="11" fillId="16" borderId="6" xfId="0" applyFont="1" applyFill="1" applyBorder="1" applyAlignment="1" applyProtection="1">
      <alignment horizontal="center" vertical="center" wrapText="1"/>
      <protection locked="0"/>
    </xf>
    <xf numFmtId="0" fontId="11" fillId="16" borderId="30" xfId="0" applyFont="1" applyFill="1" applyBorder="1" applyAlignment="1" applyProtection="1">
      <alignment horizontal="center" vertical="center" wrapText="1"/>
      <protection locked="0"/>
    </xf>
    <xf numFmtId="0" fontId="11" fillId="16" borderId="31" xfId="0" applyFont="1" applyFill="1" applyBorder="1" applyAlignment="1" applyProtection="1">
      <alignment horizontal="center" vertical="center" wrapText="1"/>
      <protection locked="0"/>
    </xf>
    <xf numFmtId="49" fontId="10" fillId="14" borderId="1" xfId="0" applyNumberFormat="1" applyFont="1" applyFill="1" applyBorder="1" applyAlignment="1" applyProtection="1">
      <alignment horizontal="left" shrinkToFit="1"/>
      <protection locked="0"/>
    </xf>
    <xf numFmtId="164" fontId="10" fillId="18" borderId="13" xfId="1" applyNumberFormat="1" applyFont="1" applyFill="1" applyBorder="1" applyProtection="1"/>
    <xf numFmtId="164" fontId="10" fillId="18" borderId="32" xfId="1" applyNumberFormat="1" applyFont="1" applyFill="1" applyBorder="1" applyProtection="1"/>
    <xf numFmtId="0" fontId="11" fillId="16" borderId="33" xfId="0" applyFont="1" applyFill="1" applyBorder="1" applyAlignment="1" applyProtection="1">
      <alignment horizontal="center" vertical="center" wrapText="1"/>
      <protection locked="0"/>
    </xf>
    <xf numFmtId="49" fontId="10" fillId="14" borderId="33" xfId="0" applyNumberFormat="1" applyFont="1" applyFill="1" applyBorder="1" applyAlignment="1" applyProtection="1">
      <alignment horizontal="left" shrinkToFit="1"/>
      <protection locked="0"/>
    </xf>
    <xf numFmtId="165" fontId="10" fillId="14" borderId="13" xfId="0" applyNumberFormat="1" applyFont="1" applyFill="1" applyBorder="1" applyProtection="1">
      <protection locked="0"/>
    </xf>
    <xf numFmtId="164" fontId="10" fillId="17" borderId="32" xfId="1" applyNumberFormat="1" applyFont="1" applyFill="1" applyBorder="1" applyProtection="1"/>
    <xf numFmtId="165" fontId="10" fillId="14" borderId="15" xfId="0" applyNumberFormat="1" applyFont="1" applyFill="1" applyBorder="1" applyProtection="1">
      <protection locked="0"/>
    </xf>
    <xf numFmtId="164" fontId="0" fillId="0" borderId="0" xfId="0" applyNumberFormat="1"/>
    <xf numFmtId="49" fontId="10" fillId="0" borderId="14" xfId="0" applyNumberFormat="1" applyFont="1" applyBorder="1" applyAlignment="1">
      <alignment horizontal="left" shrinkToFit="1"/>
    </xf>
    <xf numFmtId="49" fontId="10" fillId="0" borderId="18" xfId="0" applyNumberFormat="1" applyFont="1" applyBorder="1" applyAlignment="1">
      <alignment horizontal="left" shrinkToFit="1"/>
    </xf>
    <xf numFmtId="164" fontId="10" fillId="0" borderId="18" xfId="1" applyNumberFormat="1" applyFont="1" applyFill="1" applyBorder="1" applyAlignment="1">
      <alignment shrinkToFit="1"/>
    </xf>
    <xf numFmtId="164" fontId="10" fillId="0" borderId="1" xfId="1" applyNumberFormat="1" applyFont="1" applyFill="1" applyBorder="1" applyAlignment="1">
      <alignment horizontal="right"/>
    </xf>
    <xf numFmtId="167" fontId="10" fillId="0" borderId="1" xfId="2" applyNumberFormat="1" applyFont="1" applyFill="1" applyBorder="1" applyAlignment="1">
      <alignment horizontal="center"/>
    </xf>
    <xf numFmtId="169" fontId="10" fillId="0" borderId="6" xfId="0" applyNumberFormat="1" applyFont="1" applyBorder="1" applyAlignment="1">
      <alignment horizontal="center"/>
    </xf>
    <xf numFmtId="164" fontId="10" fillId="0" borderId="1" xfId="1" applyNumberFormat="1" applyFont="1" applyFill="1" applyBorder="1"/>
    <xf numFmtId="166" fontId="10" fillId="0" borderId="1" xfId="0" applyNumberFormat="1" applyFont="1" applyBorder="1"/>
    <xf numFmtId="169" fontId="10" fillId="0" borderId="1" xfId="0" applyNumberFormat="1" applyFont="1" applyBorder="1" applyAlignment="1">
      <alignment horizontal="center"/>
    </xf>
    <xf numFmtId="49" fontId="10" fillId="0" borderId="33" xfId="0" applyNumberFormat="1" applyFont="1" applyBorder="1" applyAlignment="1">
      <alignment horizontal="left" shrinkToFit="1"/>
    </xf>
    <xf numFmtId="165" fontId="10" fillId="0" borderId="13" xfId="0" applyNumberFormat="1" applyFont="1" applyBorder="1"/>
    <xf numFmtId="164" fontId="10" fillId="0" borderId="13" xfId="1" applyNumberFormat="1" applyFont="1" applyFill="1" applyBorder="1"/>
    <xf numFmtId="0" fontId="11" fillId="19" borderId="19" xfId="0" applyFont="1" applyFill="1" applyBorder="1" applyAlignment="1">
      <alignment horizontal="center" vertical="center" wrapText="1"/>
    </xf>
    <xf numFmtId="0" fontId="11" fillId="19" borderId="18" xfId="0" applyFont="1" applyFill="1" applyBorder="1" applyAlignment="1">
      <alignment horizontal="center" vertical="center" wrapText="1"/>
    </xf>
    <xf numFmtId="0" fontId="11" fillId="19" borderId="13" xfId="0" applyFont="1" applyFill="1" applyBorder="1" applyAlignment="1">
      <alignment horizontal="center" vertical="center" wrapText="1"/>
    </xf>
    <xf numFmtId="0" fontId="11" fillId="19" borderId="16"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1" fillId="19" borderId="25" xfId="0" applyFont="1" applyFill="1" applyBorder="1" applyAlignment="1">
      <alignment horizontal="center" vertical="center" wrapText="1"/>
    </xf>
    <xf numFmtId="0" fontId="17" fillId="19" borderId="8" xfId="0" applyFont="1" applyFill="1" applyBorder="1" applyAlignment="1">
      <alignment horizontal="center" vertical="center" wrapText="1"/>
    </xf>
    <xf numFmtId="0" fontId="14" fillId="19" borderId="26" xfId="0" applyFont="1" applyFill="1" applyBorder="1" applyAlignment="1">
      <alignment horizontal="center" vertical="center" wrapText="1"/>
    </xf>
    <xf numFmtId="164" fontId="10" fillId="10" borderId="1" xfId="1" applyNumberFormat="1" applyFont="1" applyFill="1" applyBorder="1" applyAlignment="1">
      <alignment horizontal="right"/>
    </xf>
    <xf numFmtId="164" fontId="10" fillId="10" borderId="1" xfId="1" applyNumberFormat="1" applyFont="1" applyFill="1" applyBorder="1" applyProtection="1"/>
    <xf numFmtId="164" fontId="10" fillId="10" borderId="25" xfId="1" applyNumberFormat="1" applyFont="1" applyFill="1" applyBorder="1" applyProtection="1"/>
    <xf numFmtId="164" fontId="18" fillId="10" borderId="10" xfId="1" applyNumberFormat="1" applyFont="1" applyFill="1" applyBorder="1" applyAlignment="1" applyProtection="1">
      <alignment shrinkToFit="1"/>
    </xf>
    <xf numFmtId="164" fontId="19" fillId="10" borderId="27" xfId="1" applyNumberFormat="1" applyFont="1" applyFill="1" applyBorder="1" applyAlignment="1" applyProtection="1">
      <alignment shrinkToFit="1"/>
      <protection locked="0"/>
    </xf>
    <xf numFmtId="0" fontId="11" fillId="19" borderId="6" xfId="0" applyFont="1" applyFill="1" applyBorder="1" applyAlignment="1">
      <alignment horizontal="center" vertical="center" wrapText="1"/>
    </xf>
    <xf numFmtId="0" fontId="11" fillId="19" borderId="30" xfId="0" applyFont="1" applyFill="1" applyBorder="1" applyAlignment="1">
      <alignment horizontal="center" vertical="center" wrapText="1"/>
    </xf>
    <xf numFmtId="0" fontId="11" fillId="19" borderId="31" xfId="0" applyFont="1" applyFill="1" applyBorder="1" applyAlignment="1">
      <alignment horizontal="center" vertical="center" wrapText="1"/>
    </xf>
    <xf numFmtId="10" fontId="10" fillId="14" borderId="1" xfId="2" applyNumberFormat="1" applyFont="1" applyFill="1" applyBorder="1" applyAlignment="1" applyProtection="1">
      <alignment horizontal="center"/>
      <protection locked="0"/>
    </xf>
    <xf numFmtId="164" fontId="10" fillId="10" borderId="13" xfId="1" applyNumberFormat="1" applyFont="1" applyFill="1" applyBorder="1"/>
    <xf numFmtId="164" fontId="10" fillId="10" borderId="13" xfId="1" applyNumberFormat="1" applyFont="1" applyFill="1" applyBorder="1" applyProtection="1"/>
    <xf numFmtId="164" fontId="10" fillId="10" borderId="32" xfId="1" applyNumberFormat="1" applyFont="1" applyFill="1" applyBorder="1" applyProtection="1"/>
    <xf numFmtId="0" fontId="11" fillId="19" borderId="33" xfId="0" applyFont="1" applyFill="1" applyBorder="1" applyAlignment="1">
      <alignment horizontal="center" vertical="center" wrapText="1"/>
    </xf>
    <xf numFmtId="0" fontId="11" fillId="19" borderId="32" xfId="0" applyFont="1" applyFill="1" applyBorder="1" applyAlignment="1">
      <alignment horizontal="center" vertical="center" wrapText="1"/>
    </xf>
    <xf numFmtId="0" fontId="26" fillId="0" borderId="7" xfId="0" applyFont="1" applyBorder="1" applyAlignment="1">
      <alignment horizontal="center" vertical="center"/>
    </xf>
    <xf numFmtId="0" fontId="11" fillId="0" borderId="34" xfId="0" applyFont="1" applyBorder="1" applyAlignment="1">
      <alignment vertical="center" shrinkToFit="1"/>
    </xf>
    <xf numFmtId="171" fontId="3" fillId="14" borderId="34" xfId="0" applyNumberFormat="1" applyFont="1" applyFill="1" applyBorder="1" applyAlignment="1" applyProtection="1">
      <alignment horizontal="center" vertical="center" wrapText="1"/>
      <protection locked="0"/>
    </xf>
    <xf numFmtId="0" fontId="11" fillId="0" borderId="8" xfId="0" applyFont="1" applyBorder="1" applyAlignment="1">
      <alignment vertical="center" shrinkToFit="1"/>
    </xf>
    <xf numFmtId="171" fontId="3" fillId="14" borderId="35" xfId="0" applyNumberFormat="1" applyFont="1" applyFill="1" applyBorder="1" applyAlignment="1" applyProtection="1">
      <alignment horizontal="center" vertical="center" wrapText="1"/>
      <protection locked="0"/>
    </xf>
    <xf numFmtId="171" fontId="3" fillId="14" borderId="9" xfId="0" applyNumberFormat="1" applyFont="1" applyFill="1" applyBorder="1" applyAlignment="1" applyProtection="1">
      <alignment horizontal="center" vertical="center" wrapText="1"/>
      <protection locked="0"/>
    </xf>
    <xf numFmtId="0" fontId="27" fillId="0" borderId="7" xfId="0" applyFont="1" applyBorder="1" applyAlignment="1" applyProtection="1">
      <alignment horizontal="center" vertical="center"/>
      <protection locked="0"/>
    </xf>
    <xf numFmtId="0" fontId="11" fillId="0" borderId="8" xfId="0" applyFont="1" applyBorder="1" applyAlignment="1" applyProtection="1">
      <alignment vertical="center" shrinkToFit="1"/>
      <protection locked="0"/>
    </xf>
    <xf numFmtId="0" fontId="11" fillId="0" borderId="35" xfId="0" applyFont="1" applyBorder="1" applyAlignment="1" applyProtection="1">
      <alignment vertical="center" shrinkToFit="1"/>
      <protection locked="0"/>
    </xf>
    <xf numFmtId="164" fontId="10" fillId="14" borderId="26" xfId="0" applyNumberFormat="1" applyFont="1" applyFill="1" applyBorder="1" applyAlignment="1" applyProtection="1">
      <alignment shrinkToFit="1"/>
      <protection locked="0"/>
    </xf>
    <xf numFmtId="0" fontId="28" fillId="0" borderId="7" xfId="0" applyFont="1" applyBorder="1" applyAlignment="1">
      <alignment horizontal="center" vertical="center"/>
    </xf>
    <xf numFmtId="0" fontId="11" fillId="20" borderId="13"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20" borderId="25" xfId="0" applyFont="1" applyFill="1" applyBorder="1" applyAlignment="1">
      <alignment horizontal="center" vertical="center" wrapText="1"/>
    </xf>
    <xf numFmtId="0" fontId="17" fillId="20" borderId="8" xfId="0" applyFont="1" applyFill="1" applyBorder="1" applyAlignment="1">
      <alignment horizontal="center" vertical="center" wrapText="1"/>
    </xf>
    <xf numFmtId="0" fontId="14" fillId="20" borderId="26" xfId="0" applyFont="1" applyFill="1" applyBorder="1" applyAlignment="1">
      <alignment horizontal="center" vertical="center" wrapText="1"/>
    </xf>
    <xf numFmtId="164" fontId="10" fillId="21" borderId="1" xfId="1" applyNumberFormat="1" applyFont="1" applyFill="1" applyBorder="1" applyAlignment="1">
      <alignment horizontal="right"/>
    </xf>
    <xf numFmtId="164" fontId="10" fillId="21" borderId="1" xfId="1" applyNumberFormat="1" applyFont="1" applyFill="1" applyBorder="1" applyProtection="1"/>
    <xf numFmtId="164" fontId="10" fillId="21" borderId="25" xfId="1" applyNumberFormat="1" applyFont="1" applyFill="1" applyBorder="1" applyProtection="1"/>
    <xf numFmtId="164" fontId="18" fillId="21" borderId="10" xfId="1" applyNumberFormat="1" applyFont="1" applyFill="1" applyBorder="1" applyAlignment="1" applyProtection="1">
      <alignment shrinkToFit="1"/>
    </xf>
    <xf numFmtId="164" fontId="19" fillId="21" borderId="27" xfId="1" applyNumberFormat="1" applyFont="1" applyFill="1" applyBorder="1" applyAlignment="1" applyProtection="1">
      <alignment shrinkToFit="1"/>
      <protection locked="0"/>
    </xf>
    <xf numFmtId="0" fontId="11" fillId="20" borderId="29"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11" fillId="20" borderId="30" xfId="0" applyFont="1" applyFill="1" applyBorder="1" applyAlignment="1">
      <alignment horizontal="center" vertical="center" wrapText="1"/>
    </xf>
    <xf numFmtId="0" fontId="11" fillId="20" borderId="31" xfId="0" applyFont="1" applyFill="1" applyBorder="1" applyAlignment="1">
      <alignment horizontal="center" vertical="center" wrapText="1"/>
    </xf>
    <xf numFmtId="164" fontId="10" fillId="21" borderId="13" xfId="1" applyNumberFormat="1" applyFont="1" applyFill="1" applyBorder="1"/>
    <xf numFmtId="164" fontId="10" fillId="21" borderId="13" xfId="1" applyNumberFormat="1" applyFont="1" applyFill="1" applyBorder="1" applyProtection="1"/>
    <xf numFmtId="164" fontId="10" fillId="21" borderId="32" xfId="1" applyNumberFormat="1" applyFont="1" applyFill="1" applyBorder="1" applyProtection="1"/>
    <xf numFmtId="0" fontId="11" fillId="20" borderId="33" xfId="0" applyFont="1" applyFill="1" applyBorder="1" applyAlignment="1">
      <alignment horizontal="center" vertical="center" wrapText="1"/>
    </xf>
    <xf numFmtId="0" fontId="11" fillId="20" borderId="32" xfId="0" applyFont="1" applyFill="1" applyBorder="1" applyAlignment="1">
      <alignment horizontal="center" vertical="center" wrapText="1"/>
    </xf>
    <xf numFmtId="0" fontId="29" fillId="0" borderId="7" xfId="0" applyFont="1" applyBorder="1" applyAlignment="1">
      <alignment horizontal="center" vertical="center"/>
    </xf>
    <xf numFmtId="171" fontId="3" fillId="14" borderId="9" xfId="0" applyNumberFormat="1" applyFont="1" applyFill="1" applyBorder="1" applyAlignment="1">
      <alignment horizontal="center" vertical="center" wrapText="1"/>
    </xf>
    <xf numFmtId="0" fontId="11" fillId="22" borderId="13" xfId="0" applyFont="1" applyFill="1" applyBorder="1" applyAlignment="1">
      <alignment horizontal="center" vertical="center" wrapText="1"/>
    </xf>
    <xf numFmtId="0" fontId="11" fillId="22" borderId="1" xfId="0" applyFont="1" applyFill="1" applyBorder="1" applyAlignment="1">
      <alignment horizontal="center" vertical="center" wrapText="1"/>
    </xf>
    <xf numFmtId="0" fontId="11" fillId="22" borderId="25" xfId="0" applyFont="1" applyFill="1" applyBorder="1" applyAlignment="1">
      <alignment horizontal="center" vertical="center" wrapText="1"/>
    </xf>
    <xf numFmtId="0" fontId="17" fillId="22" borderId="8" xfId="0" applyFont="1" applyFill="1" applyBorder="1" applyAlignment="1">
      <alignment horizontal="center" vertical="center" wrapText="1"/>
    </xf>
    <xf numFmtId="0" fontId="14" fillId="22" borderId="26" xfId="0" applyFont="1" applyFill="1" applyBorder="1" applyAlignment="1">
      <alignment horizontal="center" vertical="center" wrapText="1"/>
    </xf>
    <xf numFmtId="164" fontId="10" fillId="23" borderId="1" xfId="1" applyNumberFormat="1" applyFont="1" applyFill="1" applyBorder="1" applyAlignment="1">
      <alignment horizontal="right"/>
    </xf>
    <xf numFmtId="164" fontId="10" fillId="23" borderId="1" xfId="1" applyNumberFormat="1" applyFont="1" applyFill="1" applyBorder="1" applyProtection="1"/>
    <xf numFmtId="164" fontId="10" fillId="23" borderId="25" xfId="1" applyNumberFormat="1" applyFont="1" applyFill="1" applyBorder="1" applyProtection="1"/>
    <xf numFmtId="164" fontId="18" fillId="23" borderId="10" xfId="1" applyNumberFormat="1" applyFont="1" applyFill="1" applyBorder="1" applyAlignment="1" applyProtection="1">
      <alignment shrinkToFit="1"/>
    </xf>
    <xf numFmtId="164" fontId="19" fillId="23" borderId="27" xfId="1" applyNumberFormat="1" applyFont="1" applyFill="1" applyBorder="1" applyAlignment="1" applyProtection="1">
      <alignment shrinkToFit="1"/>
      <protection locked="0"/>
    </xf>
    <xf numFmtId="0" fontId="11" fillId="22" borderId="29" xfId="0" applyFont="1" applyFill="1" applyBorder="1" applyAlignment="1">
      <alignment horizontal="center" vertical="center" wrapText="1"/>
    </xf>
    <xf numFmtId="0" fontId="11" fillId="22" borderId="6" xfId="0" applyFont="1" applyFill="1" applyBorder="1" applyAlignment="1">
      <alignment horizontal="center" vertical="center" wrapText="1"/>
    </xf>
    <xf numFmtId="0" fontId="11" fillId="22" borderId="30" xfId="0" applyFont="1" applyFill="1" applyBorder="1" applyAlignment="1">
      <alignment horizontal="center" vertical="center" wrapText="1"/>
    </xf>
    <xf numFmtId="0" fontId="11" fillId="22" borderId="31" xfId="0" applyFont="1" applyFill="1" applyBorder="1" applyAlignment="1">
      <alignment horizontal="center" vertical="center" wrapText="1"/>
    </xf>
    <xf numFmtId="164" fontId="10" fillId="23" borderId="13" xfId="1" applyNumberFormat="1" applyFont="1" applyFill="1" applyBorder="1"/>
    <xf numFmtId="164" fontId="10" fillId="23" borderId="13" xfId="1" applyNumberFormat="1" applyFont="1" applyFill="1" applyBorder="1" applyProtection="1"/>
    <xf numFmtId="164" fontId="10" fillId="23" borderId="32" xfId="1" applyNumberFormat="1" applyFont="1" applyFill="1" applyBorder="1" applyProtection="1"/>
    <xf numFmtId="0" fontId="11" fillId="22" borderId="33" xfId="0" applyFont="1" applyFill="1" applyBorder="1" applyAlignment="1">
      <alignment horizontal="center" vertical="center" wrapText="1"/>
    </xf>
    <xf numFmtId="0" fontId="11" fillId="22" borderId="32" xfId="0" applyFont="1" applyFill="1" applyBorder="1" applyAlignment="1">
      <alignment horizontal="center" vertical="center" wrapText="1"/>
    </xf>
    <xf numFmtId="0" fontId="30" fillId="0" borderId="7" xfId="0" applyFont="1" applyBorder="1" applyAlignment="1">
      <alignment horizontal="center" vertical="center"/>
    </xf>
    <xf numFmtId="0" fontId="11" fillId="24" borderId="19" xfId="0" applyFont="1" applyFill="1" applyBorder="1" applyAlignment="1">
      <alignment horizontal="center" vertical="center" wrapText="1"/>
    </xf>
    <xf numFmtId="0" fontId="11" fillId="24" borderId="18" xfId="0" applyFont="1" applyFill="1" applyBorder="1" applyAlignment="1">
      <alignment horizontal="center" vertical="center" wrapText="1"/>
    </xf>
    <xf numFmtId="0" fontId="11" fillId="24" borderId="13" xfId="0" applyFont="1" applyFill="1" applyBorder="1" applyAlignment="1">
      <alignment horizontal="center" vertical="center" wrapText="1"/>
    </xf>
    <xf numFmtId="0" fontId="11" fillId="24" borderId="1" xfId="0" applyFont="1" applyFill="1" applyBorder="1" applyAlignment="1">
      <alignment horizontal="center" vertical="center" wrapText="1"/>
    </xf>
    <xf numFmtId="0" fontId="11" fillId="24" borderId="25" xfId="0" applyFont="1" applyFill="1" applyBorder="1" applyAlignment="1">
      <alignment horizontal="center" vertical="center" wrapText="1"/>
    </xf>
    <xf numFmtId="0" fontId="17" fillId="24" borderId="8" xfId="0" applyFont="1" applyFill="1" applyBorder="1" applyAlignment="1">
      <alignment horizontal="center" vertical="center" wrapText="1"/>
    </xf>
    <xf numFmtId="0" fontId="14" fillId="24" borderId="26" xfId="0" applyFont="1" applyFill="1" applyBorder="1" applyAlignment="1">
      <alignment horizontal="center" vertical="center" wrapText="1"/>
    </xf>
    <xf numFmtId="164" fontId="10" fillId="25" borderId="1" xfId="1" applyNumberFormat="1" applyFont="1" applyFill="1" applyBorder="1" applyAlignment="1">
      <alignment horizontal="right"/>
    </xf>
    <xf numFmtId="164" fontId="10" fillId="25" borderId="1" xfId="1" applyNumberFormat="1" applyFont="1" applyFill="1" applyBorder="1" applyProtection="1"/>
    <xf numFmtId="164" fontId="10" fillId="25" borderId="25" xfId="1" applyNumberFormat="1" applyFont="1" applyFill="1" applyBorder="1" applyProtection="1"/>
    <xf numFmtId="164" fontId="18" fillId="25" borderId="10" xfId="1" applyNumberFormat="1" applyFont="1" applyFill="1" applyBorder="1" applyAlignment="1" applyProtection="1">
      <alignment shrinkToFit="1"/>
    </xf>
    <xf numFmtId="164" fontId="19" fillId="25" borderId="27" xfId="1" applyNumberFormat="1" applyFont="1" applyFill="1" applyBorder="1" applyAlignment="1" applyProtection="1">
      <alignment shrinkToFit="1"/>
      <protection locked="0"/>
    </xf>
    <xf numFmtId="0" fontId="11" fillId="24" borderId="29" xfId="0" applyFont="1" applyFill="1" applyBorder="1" applyAlignment="1">
      <alignment horizontal="center" vertical="center" wrapText="1"/>
    </xf>
    <xf numFmtId="0" fontId="11" fillId="24" borderId="6" xfId="0" applyFont="1" applyFill="1" applyBorder="1" applyAlignment="1">
      <alignment horizontal="center" vertical="center" wrapText="1"/>
    </xf>
    <xf numFmtId="0" fontId="11" fillId="24" borderId="30" xfId="0" applyFont="1" applyFill="1" applyBorder="1" applyAlignment="1">
      <alignment horizontal="center" vertical="center" wrapText="1"/>
    </xf>
    <xf numFmtId="0" fontId="11" fillId="24" borderId="31" xfId="0" applyFont="1" applyFill="1" applyBorder="1" applyAlignment="1">
      <alignment horizontal="center" vertical="center" wrapText="1"/>
    </xf>
    <xf numFmtId="164" fontId="10" fillId="25" borderId="13" xfId="1" applyNumberFormat="1" applyFont="1" applyFill="1" applyBorder="1"/>
    <xf numFmtId="164" fontId="10" fillId="25" borderId="13" xfId="1" applyNumberFormat="1" applyFont="1" applyFill="1" applyBorder="1" applyProtection="1"/>
    <xf numFmtId="164" fontId="10" fillId="25" borderId="32" xfId="1" applyNumberFormat="1" applyFont="1" applyFill="1" applyBorder="1" applyProtection="1"/>
    <xf numFmtId="0" fontId="11" fillId="24" borderId="33" xfId="0" applyFont="1" applyFill="1" applyBorder="1" applyAlignment="1">
      <alignment horizontal="center" vertical="center" wrapText="1"/>
    </xf>
    <xf numFmtId="0" fontId="11" fillId="24" borderId="32" xfId="0" applyFont="1" applyFill="1" applyBorder="1" applyAlignment="1">
      <alignment horizontal="center" vertical="center" wrapText="1"/>
    </xf>
    <xf numFmtId="164" fontId="10" fillId="14" borderId="6" xfId="0" applyNumberFormat="1" applyFont="1" applyFill="1" applyBorder="1" applyAlignment="1" applyProtection="1">
      <alignment shrinkToFit="1"/>
      <protection locked="0"/>
    </xf>
    <xf numFmtId="164" fontId="18" fillId="0" borderId="5" xfId="1" applyNumberFormat="1" applyFont="1" applyFill="1" applyBorder="1" applyAlignment="1" applyProtection="1">
      <alignment shrinkToFit="1"/>
    </xf>
    <xf numFmtId="164" fontId="19" fillId="14" borderId="38" xfId="1" applyNumberFormat="1" applyFont="1" applyFill="1" applyBorder="1" applyAlignment="1" applyProtection="1">
      <alignment shrinkToFit="1"/>
      <protection locked="0"/>
    </xf>
    <xf numFmtId="164" fontId="10" fillId="14" borderId="13" xfId="1" applyNumberFormat="1" applyFont="1" applyFill="1" applyBorder="1" applyAlignment="1" applyProtection="1">
      <alignment shrinkToFit="1"/>
      <protection locked="0"/>
    </xf>
    <xf numFmtId="0" fontId="10" fillId="0" borderId="33" xfId="0" applyFont="1" applyBorder="1" applyAlignment="1" applyProtection="1">
      <alignment shrinkToFit="1"/>
      <protection locked="0"/>
    </xf>
    <xf numFmtId="166" fontId="10" fillId="0" borderId="1" xfId="0" applyNumberFormat="1" applyFont="1" applyBorder="1" applyProtection="1">
      <protection locked="0"/>
    </xf>
    <xf numFmtId="0" fontId="10" fillId="0" borderId="14" xfId="0" applyFont="1" applyBorder="1" applyAlignment="1" applyProtection="1">
      <alignment shrinkToFit="1"/>
      <protection locked="0"/>
    </xf>
    <xf numFmtId="1" fontId="10" fillId="13" borderId="1" xfId="1" applyNumberFormat="1" applyFont="1" applyFill="1" applyBorder="1" applyProtection="1">
      <protection locked="0"/>
    </xf>
    <xf numFmtId="0" fontId="10" fillId="0" borderId="40" xfId="0" applyFont="1" applyBorder="1" applyAlignment="1" applyProtection="1">
      <alignment shrinkToFit="1"/>
      <protection locked="0"/>
    </xf>
    <xf numFmtId="0" fontId="11" fillId="16" borderId="14" xfId="0" applyFont="1" applyFill="1" applyBorder="1" applyAlignment="1" applyProtection="1">
      <alignment horizontal="center" vertical="center" shrinkToFit="1"/>
      <protection locked="0"/>
    </xf>
    <xf numFmtId="0" fontId="11" fillId="16" borderId="1" xfId="0" applyFont="1" applyFill="1" applyBorder="1" applyAlignment="1" applyProtection="1">
      <alignment horizontal="center" vertical="center"/>
      <protection locked="0"/>
    </xf>
    <xf numFmtId="166" fontId="11" fillId="16" borderId="1" xfId="0" applyNumberFormat="1" applyFont="1" applyFill="1" applyBorder="1" applyAlignment="1" applyProtection="1">
      <alignment horizontal="center" vertical="center"/>
      <protection locked="0"/>
    </xf>
    <xf numFmtId="0" fontId="11" fillId="16" borderId="13" xfId="0" applyFont="1" applyFill="1" applyBorder="1" applyAlignment="1" applyProtection="1">
      <alignment horizontal="center" vertical="center"/>
      <protection locked="0"/>
    </xf>
    <xf numFmtId="167" fontId="11" fillId="16" borderId="25" xfId="0" applyNumberFormat="1" applyFont="1" applyFill="1" applyBorder="1" applyAlignment="1" applyProtection="1">
      <alignment horizontal="center" vertical="center" wrapText="1"/>
      <protection locked="0"/>
    </xf>
    <xf numFmtId="0" fontId="5" fillId="9" borderId="1" xfId="0" applyFont="1" applyFill="1" applyBorder="1" applyAlignment="1" applyProtection="1">
      <alignment horizontal="center"/>
      <protection locked="0"/>
    </xf>
    <xf numFmtId="1" fontId="10" fillId="9" borderId="13" xfId="0" applyNumberFormat="1" applyFont="1" applyFill="1" applyBorder="1" applyAlignment="1" applyProtection="1">
      <alignment horizontal="center"/>
      <protection locked="0"/>
    </xf>
    <xf numFmtId="1" fontId="10" fillId="9" borderId="1" xfId="0" applyNumberFormat="1" applyFont="1" applyFill="1" applyBorder="1" applyAlignment="1" applyProtection="1">
      <alignment horizontal="center"/>
      <protection locked="0"/>
    </xf>
    <xf numFmtId="44" fontId="10" fillId="14" borderId="1" xfId="1" applyFont="1" applyFill="1" applyBorder="1" applyProtection="1">
      <protection locked="0"/>
    </xf>
    <xf numFmtId="1" fontId="10" fillId="14" borderId="1" xfId="1" applyNumberFormat="1" applyFont="1" applyFill="1" applyBorder="1" applyProtection="1">
      <protection locked="0"/>
    </xf>
    <xf numFmtId="44" fontId="10" fillId="14" borderId="15" xfId="1" applyFont="1" applyFill="1" applyBorder="1" applyProtection="1">
      <protection locked="0"/>
    </xf>
    <xf numFmtId="1" fontId="10" fillId="14" borderId="15" xfId="1" applyNumberFormat="1" applyFont="1" applyFill="1" applyBorder="1" applyProtection="1">
      <protection locked="0"/>
    </xf>
    <xf numFmtId="164" fontId="10" fillId="18" borderId="3" xfId="1" applyNumberFormat="1" applyFont="1" applyFill="1" applyBorder="1" applyProtection="1"/>
    <xf numFmtId="164" fontId="10" fillId="18" borderId="0" xfId="1" applyNumberFormat="1" applyFont="1" applyFill="1" applyBorder="1" applyProtection="1"/>
    <xf numFmtId="164" fontId="10" fillId="18" borderId="41" xfId="1" applyNumberFormat="1" applyFont="1" applyFill="1" applyBorder="1" applyProtection="1"/>
    <xf numFmtId="164" fontId="18" fillId="18" borderId="0" xfId="1" applyNumberFormat="1" applyFont="1" applyFill="1" applyBorder="1" applyAlignment="1" applyProtection="1">
      <alignment shrinkToFit="1"/>
    </xf>
    <xf numFmtId="164" fontId="19" fillId="18" borderId="42" xfId="1" applyNumberFormat="1" applyFont="1" applyFill="1" applyBorder="1" applyAlignment="1" applyProtection="1">
      <alignment shrinkToFit="1"/>
    </xf>
    <xf numFmtId="0" fontId="20" fillId="18" borderId="43" xfId="0" applyFont="1" applyFill="1" applyBorder="1" applyAlignment="1" applyProtection="1">
      <alignment vertical="center"/>
      <protection locked="0"/>
    </xf>
    <xf numFmtId="0" fontId="20" fillId="18" borderId="8" xfId="0" applyFont="1" applyFill="1" applyBorder="1" applyAlignment="1" applyProtection="1">
      <alignment vertical="center"/>
      <protection locked="0"/>
    </xf>
    <xf numFmtId="0" fontId="10" fillId="18" borderId="8" xfId="0" applyFont="1" applyFill="1" applyBorder="1" applyAlignment="1" applyProtection="1">
      <alignment vertical="center"/>
      <protection locked="0"/>
    </xf>
    <xf numFmtId="166" fontId="36" fillId="18" borderId="8" xfId="0" applyNumberFormat="1" applyFont="1" applyFill="1" applyBorder="1" applyAlignment="1" applyProtection="1">
      <alignment vertical="center"/>
      <protection locked="0"/>
    </xf>
    <xf numFmtId="164" fontId="20" fillId="18" borderId="34" xfId="1" applyNumberFormat="1" applyFont="1" applyFill="1" applyBorder="1" applyAlignment="1" applyProtection="1">
      <alignment horizontal="center" vertical="center"/>
    </xf>
    <xf numFmtId="164" fontId="20" fillId="18" borderId="26" xfId="1" applyNumberFormat="1" applyFont="1" applyFill="1" applyBorder="1" applyAlignment="1" applyProtection="1">
      <alignment vertical="center" shrinkToFit="1"/>
    </xf>
    <xf numFmtId="164" fontId="20" fillId="18" borderId="45" xfId="1" applyNumberFormat="1" applyFont="1" applyFill="1" applyBorder="1" applyAlignment="1" applyProtection="1">
      <alignment horizontal="center" vertical="center"/>
    </xf>
    <xf numFmtId="164" fontId="33" fillId="18" borderId="26" xfId="1" applyNumberFormat="1" applyFont="1" applyFill="1" applyBorder="1" applyAlignment="1" applyProtection="1">
      <alignment vertical="center" shrinkToFit="1"/>
    </xf>
    <xf numFmtId="164" fontId="34" fillId="18" borderId="26" xfId="1" applyNumberFormat="1" applyFont="1" applyFill="1" applyBorder="1" applyAlignment="1" applyProtection="1">
      <alignment horizontal="right" vertical="center"/>
    </xf>
    <xf numFmtId="0" fontId="11" fillId="19" borderId="14" xfId="0" applyFont="1" applyFill="1" applyBorder="1" applyAlignment="1">
      <alignment horizontal="center" vertical="center" shrinkToFit="1"/>
    </xf>
    <xf numFmtId="0" fontId="11" fillId="19" borderId="1" xfId="0" applyFont="1" applyFill="1" applyBorder="1" applyAlignment="1">
      <alignment horizontal="center" vertical="center"/>
    </xf>
    <xf numFmtId="166" fontId="11" fillId="19" borderId="1" xfId="0" applyNumberFormat="1" applyFont="1" applyFill="1" applyBorder="1" applyAlignment="1">
      <alignment horizontal="center" vertical="center"/>
    </xf>
    <xf numFmtId="0" fontId="11" fillId="19" borderId="13" xfId="0" applyFont="1" applyFill="1" applyBorder="1" applyAlignment="1">
      <alignment horizontal="center" vertical="center"/>
    </xf>
    <xf numFmtId="167" fontId="11" fillId="19" borderId="25" xfId="0" applyNumberFormat="1" applyFont="1" applyFill="1" applyBorder="1" applyAlignment="1">
      <alignment horizontal="center" vertical="center" wrapText="1"/>
    </xf>
    <xf numFmtId="0" fontId="10" fillId="0" borderId="33" xfId="0" applyFont="1" applyBorder="1" applyAlignment="1">
      <alignment shrinkToFit="1"/>
    </xf>
    <xf numFmtId="0" fontId="5" fillId="9" borderId="1" xfId="0" applyFont="1" applyFill="1" applyBorder="1" applyAlignment="1">
      <alignment horizontal="center"/>
    </xf>
    <xf numFmtId="1" fontId="10" fillId="9" borderId="13" xfId="0" applyNumberFormat="1" applyFont="1" applyFill="1" applyBorder="1" applyAlignment="1">
      <alignment horizontal="center"/>
    </xf>
    <xf numFmtId="0" fontId="10" fillId="0" borderId="14" xfId="0" applyFont="1" applyBorder="1" applyAlignment="1">
      <alignment shrinkToFit="1"/>
    </xf>
    <xf numFmtId="1" fontId="10" fillId="9" borderId="1" xfId="0" applyNumberFormat="1" applyFont="1" applyFill="1" applyBorder="1" applyAlignment="1">
      <alignment horizontal="center"/>
    </xf>
    <xf numFmtId="44" fontId="10" fillId="0" borderId="1" xfId="1" applyFont="1" applyFill="1" applyBorder="1"/>
    <xf numFmtId="0" fontId="10" fillId="0" borderId="40" xfId="0" applyFont="1" applyBorder="1" applyAlignment="1">
      <alignment shrinkToFit="1"/>
    </xf>
    <xf numFmtId="164" fontId="18" fillId="0" borderId="46" xfId="1" applyNumberFormat="1" applyFont="1" applyFill="1" applyBorder="1" applyAlignment="1" applyProtection="1">
      <alignment shrinkToFit="1"/>
    </xf>
    <xf numFmtId="164" fontId="10" fillId="10" borderId="3" xfId="1" applyNumberFormat="1" applyFont="1" applyFill="1" applyBorder="1"/>
    <xf numFmtId="164" fontId="10" fillId="10" borderId="0" xfId="1" applyNumberFormat="1" applyFont="1" applyFill="1" applyBorder="1" applyProtection="1"/>
    <xf numFmtId="164" fontId="10" fillId="10" borderId="41" xfId="1" applyNumberFormat="1" applyFont="1" applyFill="1" applyBorder="1" applyProtection="1"/>
    <xf numFmtId="164" fontId="18" fillId="10" borderId="0" xfId="1" applyNumberFormat="1" applyFont="1" applyFill="1" applyBorder="1" applyAlignment="1" applyProtection="1">
      <alignment shrinkToFit="1"/>
    </xf>
    <xf numFmtId="164" fontId="19" fillId="10" borderId="42" xfId="1" applyNumberFormat="1" applyFont="1" applyFill="1" applyBorder="1" applyAlignment="1" applyProtection="1">
      <alignment shrinkToFit="1"/>
      <protection locked="0"/>
    </xf>
    <xf numFmtId="0" fontId="20" fillId="10" borderId="43" xfId="0" applyFont="1" applyFill="1" applyBorder="1" applyAlignment="1">
      <alignment vertical="center"/>
    </xf>
    <xf numFmtId="0" fontId="20" fillId="10" borderId="8" xfId="0" applyFont="1" applyFill="1" applyBorder="1" applyAlignment="1">
      <alignment vertical="center"/>
    </xf>
    <xf numFmtId="0" fontId="10" fillId="10" borderId="8" xfId="0" applyFont="1" applyFill="1" applyBorder="1" applyAlignment="1">
      <alignment vertical="center"/>
    </xf>
    <xf numFmtId="166" fontId="36" fillId="10" borderId="8" xfId="0" applyNumberFormat="1" applyFont="1" applyFill="1" applyBorder="1" applyAlignment="1">
      <alignment vertical="center"/>
    </xf>
    <xf numFmtId="164" fontId="20" fillId="10" borderId="34" xfId="1" applyNumberFormat="1" applyFont="1" applyFill="1" applyBorder="1" applyAlignment="1">
      <alignment horizontal="center" vertical="center"/>
    </xf>
    <xf numFmtId="164" fontId="20" fillId="10" borderId="26" xfId="1" applyNumberFormat="1" applyFont="1" applyFill="1" applyBorder="1" applyAlignment="1" applyProtection="1">
      <alignment vertical="center" shrinkToFit="1"/>
    </xf>
    <xf numFmtId="164" fontId="20" fillId="10" borderId="45" xfId="1" applyNumberFormat="1" applyFont="1" applyFill="1" applyBorder="1" applyAlignment="1" applyProtection="1">
      <alignment horizontal="center" vertical="center"/>
    </xf>
    <xf numFmtId="164" fontId="33" fillId="10" borderId="26" xfId="1" applyNumberFormat="1" applyFont="1" applyFill="1" applyBorder="1" applyAlignment="1" applyProtection="1">
      <alignment vertical="center" shrinkToFit="1"/>
    </xf>
    <xf numFmtId="164" fontId="34" fillId="10" borderId="26" xfId="1" applyNumberFormat="1" applyFont="1" applyFill="1" applyBorder="1" applyAlignment="1">
      <alignment horizontal="right" vertical="center"/>
    </xf>
    <xf numFmtId="164" fontId="10" fillId="21" borderId="0" xfId="1" applyNumberFormat="1" applyFont="1" applyFill="1" applyBorder="1" applyProtection="1"/>
    <xf numFmtId="164" fontId="18" fillId="21" borderId="0" xfId="1" applyNumberFormat="1" applyFont="1" applyFill="1" applyBorder="1" applyAlignment="1" applyProtection="1">
      <alignment shrinkToFit="1"/>
    </xf>
    <xf numFmtId="0" fontId="11" fillId="20" borderId="14" xfId="0" applyFont="1" applyFill="1" applyBorder="1" applyAlignment="1">
      <alignment horizontal="center" vertical="center" shrinkToFit="1"/>
    </xf>
    <xf numFmtId="0" fontId="11" fillId="20" borderId="1" xfId="0" applyFont="1" applyFill="1" applyBorder="1" applyAlignment="1">
      <alignment horizontal="center" vertical="center"/>
    </xf>
    <xf numFmtId="166" fontId="11" fillId="20" borderId="1" xfId="0" applyNumberFormat="1" applyFont="1" applyFill="1" applyBorder="1" applyAlignment="1">
      <alignment horizontal="center" vertical="center"/>
    </xf>
    <xf numFmtId="0" fontId="11" fillId="20" borderId="13" xfId="0" applyFont="1" applyFill="1" applyBorder="1" applyAlignment="1">
      <alignment horizontal="center" vertical="center"/>
    </xf>
    <xf numFmtId="167" fontId="11" fillId="20" borderId="4" xfId="0" applyNumberFormat="1" applyFont="1" applyFill="1" applyBorder="1" applyAlignment="1">
      <alignment horizontal="center" vertical="center" wrapText="1"/>
    </xf>
    <xf numFmtId="166" fontId="33" fillId="20" borderId="1" xfId="0" applyNumberFormat="1" applyFont="1" applyFill="1" applyBorder="1" applyAlignment="1">
      <alignment horizontal="center" wrapText="1" shrinkToFit="1"/>
    </xf>
    <xf numFmtId="167" fontId="14" fillId="20" borderId="1" xfId="0" applyNumberFormat="1" applyFont="1" applyFill="1" applyBorder="1" applyAlignment="1">
      <alignment horizontal="center" vertical="center" wrapText="1"/>
    </xf>
    <xf numFmtId="1" fontId="10" fillId="14" borderId="6" xfId="0" applyNumberFormat="1" applyFont="1" applyFill="1" applyBorder="1" applyAlignment="1" applyProtection="1">
      <alignment horizontal="center"/>
      <protection locked="0"/>
    </xf>
    <xf numFmtId="1" fontId="10" fillId="14" borderId="5" xfId="0" applyNumberFormat="1" applyFont="1" applyFill="1" applyBorder="1" applyAlignment="1" applyProtection="1">
      <alignment horizontal="center"/>
      <protection locked="0"/>
    </xf>
    <xf numFmtId="164" fontId="10" fillId="21" borderId="3" xfId="1" applyNumberFormat="1" applyFont="1" applyFill="1" applyBorder="1"/>
    <xf numFmtId="164" fontId="10" fillId="21" borderId="41" xfId="1" applyNumberFormat="1" applyFont="1" applyFill="1" applyBorder="1" applyProtection="1"/>
    <xf numFmtId="164" fontId="19" fillId="21" borderId="42" xfId="1" applyNumberFormat="1" applyFont="1" applyFill="1" applyBorder="1" applyAlignment="1" applyProtection="1">
      <alignment shrinkToFit="1"/>
      <protection locked="0"/>
    </xf>
    <xf numFmtId="0" fontId="20" fillId="21" borderId="43" xfId="0" applyFont="1" applyFill="1" applyBorder="1" applyAlignment="1">
      <alignment vertical="center"/>
    </xf>
    <xf numFmtId="0" fontId="20" fillId="21" borderId="8" xfId="0" applyFont="1" applyFill="1" applyBorder="1" applyAlignment="1">
      <alignment vertical="center"/>
    </xf>
    <xf numFmtId="0" fontId="10" fillId="21" borderId="8" xfId="0" applyFont="1" applyFill="1" applyBorder="1" applyAlignment="1">
      <alignment vertical="center"/>
    </xf>
    <xf numFmtId="166" fontId="36" fillId="21" borderId="8" xfId="0" applyNumberFormat="1" applyFont="1" applyFill="1" applyBorder="1" applyAlignment="1">
      <alignment vertical="center"/>
    </xf>
    <xf numFmtId="164" fontId="20" fillId="21" borderId="34" xfId="1" applyNumberFormat="1" applyFont="1" applyFill="1" applyBorder="1" applyAlignment="1">
      <alignment horizontal="center" vertical="center"/>
    </xf>
    <xf numFmtId="164" fontId="20" fillId="21" borderId="26" xfId="1" applyNumberFormat="1" applyFont="1" applyFill="1" applyBorder="1" applyAlignment="1" applyProtection="1">
      <alignment vertical="center" shrinkToFit="1"/>
    </xf>
    <xf numFmtId="164" fontId="20" fillId="21" borderId="45" xfId="1" applyNumberFormat="1" applyFont="1" applyFill="1" applyBorder="1" applyAlignment="1" applyProtection="1">
      <alignment horizontal="center" vertical="center"/>
    </xf>
    <xf numFmtId="164" fontId="33" fillId="21" borderId="26" xfId="1" applyNumberFormat="1" applyFont="1" applyFill="1" applyBorder="1" applyAlignment="1" applyProtection="1">
      <alignment vertical="center" shrinkToFit="1"/>
    </xf>
    <xf numFmtId="164" fontId="34" fillId="21" borderId="26" xfId="1" applyNumberFormat="1" applyFont="1" applyFill="1" applyBorder="1" applyAlignment="1">
      <alignment horizontal="right" vertical="center"/>
    </xf>
    <xf numFmtId="0" fontId="5" fillId="2" borderId="1" xfId="0" applyFont="1" applyFill="1" applyBorder="1" applyAlignment="1">
      <alignment horizontal="center"/>
    </xf>
    <xf numFmtId="1" fontId="10" fillId="2" borderId="13" xfId="0" applyNumberFormat="1" applyFont="1" applyFill="1" applyBorder="1" applyAlignment="1">
      <alignment horizontal="center"/>
    </xf>
    <xf numFmtId="1" fontId="10" fillId="2" borderId="1" xfId="0" applyNumberFormat="1" applyFont="1" applyFill="1" applyBorder="1" applyAlignment="1">
      <alignment horizontal="center"/>
    </xf>
    <xf numFmtId="1" fontId="10" fillId="13" borderId="6" xfId="0" applyNumberFormat="1" applyFont="1" applyFill="1" applyBorder="1" applyAlignment="1" applyProtection="1">
      <alignment horizontal="center"/>
      <protection locked="0"/>
    </xf>
    <xf numFmtId="1" fontId="10" fillId="13" borderId="5" xfId="0" applyNumberFormat="1" applyFont="1" applyFill="1" applyBorder="1" applyAlignment="1" applyProtection="1">
      <alignment horizontal="center"/>
      <protection locked="0"/>
    </xf>
    <xf numFmtId="164" fontId="10" fillId="26" borderId="13" xfId="1" applyNumberFormat="1" applyFont="1" applyFill="1" applyBorder="1"/>
    <xf numFmtId="164" fontId="10" fillId="26" borderId="1" xfId="1" applyNumberFormat="1" applyFont="1" applyFill="1" applyBorder="1" applyProtection="1"/>
    <xf numFmtId="164" fontId="10" fillId="26" borderId="25" xfId="1" applyNumberFormat="1" applyFont="1" applyFill="1" applyBorder="1" applyProtection="1"/>
    <xf numFmtId="164" fontId="18" fillId="26" borderId="10" xfId="1" applyNumberFormat="1" applyFont="1" applyFill="1" applyBorder="1" applyAlignment="1" applyProtection="1">
      <alignment shrinkToFit="1"/>
    </xf>
    <xf numFmtId="164" fontId="19" fillId="26" borderId="27" xfId="1" applyNumberFormat="1" applyFont="1" applyFill="1" applyBorder="1" applyAlignment="1" applyProtection="1">
      <alignment shrinkToFit="1"/>
      <protection locked="0"/>
    </xf>
    <xf numFmtId="0" fontId="20" fillId="26" borderId="43" xfId="0" applyFont="1" applyFill="1" applyBorder="1" applyAlignment="1">
      <alignment vertical="center"/>
    </xf>
    <xf numFmtId="0" fontId="20" fillId="26" borderId="8" xfId="0" applyFont="1" applyFill="1" applyBorder="1" applyAlignment="1">
      <alignment vertical="center"/>
    </xf>
    <xf numFmtId="0" fontId="10" fillId="26" borderId="8" xfId="0" applyFont="1" applyFill="1" applyBorder="1" applyAlignment="1">
      <alignment vertical="center"/>
    </xf>
    <xf numFmtId="166" fontId="32" fillId="26" borderId="8" xfId="0" applyNumberFormat="1" applyFont="1" applyFill="1" applyBorder="1" applyAlignment="1">
      <alignment vertical="center"/>
    </xf>
    <xf numFmtId="164" fontId="20" fillId="26" borderId="34" xfId="1" applyNumberFormat="1" applyFont="1" applyFill="1" applyBorder="1" applyAlignment="1">
      <alignment horizontal="center" vertical="center"/>
    </xf>
    <xf numFmtId="164" fontId="20" fillId="26" borderId="26" xfId="1" applyNumberFormat="1" applyFont="1" applyFill="1" applyBorder="1" applyAlignment="1" applyProtection="1">
      <alignment vertical="center" shrinkToFit="1"/>
    </xf>
    <xf numFmtId="164" fontId="20" fillId="26" borderId="45" xfId="1" applyNumberFormat="1" applyFont="1" applyFill="1" applyBorder="1" applyAlignment="1" applyProtection="1">
      <alignment horizontal="center" vertical="center"/>
    </xf>
    <xf numFmtId="164" fontId="33" fillId="26" borderId="26" xfId="1" applyNumberFormat="1" applyFont="1" applyFill="1" applyBorder="1" applyAlignment="1" applyProtection="1">
      <alignment vertical="center" shrinkToFit="1"/>
    </xf>
    <xf numFmtId="164" fontId="34" fillId="26" borderId="26" xfId="1" applyNumberFormat="1" applyFont="1" applyFill="1" applyBorder="1" applyAlignment="1">
      <alignment horizontal="right" vertical="center"/>
    </xf>
    <xf numFmtId="164" fontId="10" fillId="26" borderId="3" xfId="1" applyNumberFormat="1" applyFont="1" applyFill="1" applyBorder="1"/>
    <xf numFmtId="164" fontId="10" fillId="26" borderId="0" xfId="1" applyNumberFormat="1" applyFont="1" applyFill="1" applyBorder="1" applyProtection="1"/>
    <xf numFmtId="164" fontId="10" fillId="26" borderId="41" xfId="1" applyNumberFormat="1" applyFont="1" applyFill="1" applyBorder="1" applyProtection="1"/>
    <xf numFmtId="164" fontId="18" fillId="26" borderId="0" xfId="1" applyNumberFormat="1" applyFont="1" applyFill="1" applyBorder="1" applyAlignment="1" applyProtection="1">
      <alignment shrinkToFit="1"/>
    </xf>
    <xf numFmtId="164" fontId="19" fillId="26" borderId="42" xfId="1" applyNumberFormat="1" applyFont="1" applyFill="1" applyBorder="1" applyAlignment="1" applyProtection="1">
      <alignment shrinkToFit="1"/>
      <protection locked="0"/>
    </xf>
    <xf numFmtId="0" fontId="11" fillId="27" borderId="14" xfId="0" applyFont="1" applyFill="1" applyBorder="1" applyAlignment="1">
      <alignment horizontal="center" vertical="center" shrinkToFit="1"/>
    </xf>
    <xf numFmtId="0" fontId="11" fillId="27" borderId="1" xfId="0" applyFont="1" applyFill="1" applyBorder="1" applyAlignment="1">
      <alignment horizontal="center" vertical="center"/>
    </xf>
    <xf numFmtId="166" fontId="11" fillId="27" borderId="1" xfId="0" applyNumberFormat="1" applyFont="1" applyFill="1" applyBorder="1" applyAlignment="1">
      <alignment horizontal="center" vertical="center"/>
    </xf>
    <xf numFmtId="0" fontId="11" fillId="27" borderId="13" xfId="0" applyFont="1" applyFill="1" applyBorder="1" applyAlignment="1">
      <alignment horizontal="center" vertical="center"/>
    </xf>
    <xf numFmtId="0" fontId="11" fillId="27" borderId="1" xfId="0" applyFont="1" applyFill="1" applyBorder="1" applyAlignment="1">
      <alignment horizontal="center" vertical="center" wrapText="1"/>
    </xf>
    <xf numFmtId="167" fontId="11" fillId="27" borderId="25" xfId="0" applyNumberFormat="1" applyFont="1" applyFill="1" applyBorder="1" applyAlignment="1">
      <alignment horizontal="center" vertical="center" wrapText="1"/>
    </xf>
    <xf numFmtId="0" fontId="17" fillId="27" borderId="8" xfId="0" applyFont="1" applyFill="1" applyBorder="1" applyAlignment="1">
      <alignment horizontal="center" vertical="center" wrapText="1"/>
    </xf>
    <xf numFmtId="0" fontId="14" fillId="27" borderId="26" xfId="0" applyFont="1" applyFill="1" applyBorder="1" applyAlignment="1">
      <alignment horizontal="center" vertical="center" wrapText="1"/>
    </xf>
    <xf numFmtId="164" fontId="10" fillId="28" borderId="13" xfId="1" applyNumberFormat="1" applyFont="1" applyFill="1" applyBorder="1"/>
    <xf numFmtId="164" fontId="10" fillId="28" borderId="1" xfId="1" applyNumberFormat="1" applyFont="1" applyFill="1" applyBorder="1" applyProtection="1"/>
    <xf numFmtId="164" fontId="10" fillId="28" borderId="25" xfId="1" applyNumberFormat="1" applyFont="1" applyFill="1" applyBorder="1" applyProtection="1"/>
    <xf numFmtId="164" fontId="18" fillId="28" borderId="10" xfId="1" applyNumberFormat="1" applyFont="1" applyFill="1" applyBorder="1" applyAlignment="1" applyProtection="1">
      <alignment shrinkToFit="1"/>
    </xf>
    <xf numFmtId="164" fontId="19" fillId="28" borderId="27" xfId="1" applyNumberFormat="1" applyFont="1" applyFill="1" applyBorder="1" applyAlignment="1" applyProtection="1">
      <alignment shrinkToFit="1"/>
      <protection locked="0"/>
    </xf>
    <xf numFmtId="164" fontId="10" fillId="0" borderId="15" xfId="1" applyNumberFormat="1" applyFont="1" applyFill="1" applyBorder="1"/>
    <xf numFmtId="164" fontId="10" fillId="28" borderId="3" xfId="1" applyNumberFormat="1" applyFont="1" applyFill="1" applyBorder="1"/>
    <xf numFmtId="164" fontId="10" fillId="28" borderId="0" xfId="1" applyNumberFormat="1" applyFont="1" applyFill="1" applyBorder="1" applyProtection="1"/>
    <xf numFmtId="164" fontId="10" fillId="28" borderId="41" xfId="1" applyNumberFormat="1" applyFont="1" applyFill="1" applyBorder="1" applyProtection="1"/>
    <xf numFmtId="164" fontId="18" fillId="28" borderId="0" xfId="1" applyNumberFormat="1" applyFont="1" applyFill="1" applyBorder="1" applyAlignment="1" applyProtection="1">
      <alignment shrinkToFit="1"/>
    </xf>
    <xf numFmtId="164" fontId="19" fillId="28" borderId="42" xfId="1" applyNumberFormat="1" applyFont="1" applyFill="1" applyBorder="1" applyAlignment="1" applyProtection="1">
      <alignment shrinkToFit="1"/>
      <protection locked="0"/>
    </xf>
    <xf numFmtId="0" fontId="20" fillId="28" borderId="43" xfId="0" applyFont="1" applyFill="1" applyBorder="1" applyAlignment="1">
      <alignment vertical="center"/>
    </xf>
    <xf numFmtId="0" fontId="20" fillId="28" borderId="8" xfId="0" applyFont="1" applyFill="1" applyBorder="1" applyAlignment="1">
      <alignment vertical="center"/>
    </xf>
    <xf numFmtId="0" fontId="10" fillId="28" borderId="8" xfId="0" applyFont="1" applyFill="1" applyBorder="1" applyAlignment="1">
      <alignment vertical="center"/>
    </xf>
    <xf numFmtId="166" fontId="32" fillId="28" borderId="8" xfId="0" applyNumberFormat="1" applyFont="1" applyFill="1" applyBorder="1" applyAlignment="1">
      <alignment vertical="center"/>
    </xf>
    <xf numFmtId="164" fontId="20" fillId="28" borderId="34" xfId="1" applyNumberFormat="1" applyFont="1" applyFill="1" applyBorder="1" applyAlignment="1">
      <alignment horizontal="center" vertical="center"/>
    </xf>
    <xf numFmtId="164" fontId="20" fillId="28" borderId="26" xfId="1" applyNumberFormat="1" applyFont="1" applyFill="1" applyBorder="1" applyAlignment="1" applyProtection="1">
      <alignment vertical="center" shrinkToFit="1"/>
    </xf>
    <xf numFmtId="164" fontId="20" fillId="28" borderId="45" xfId="1" applyNumberFormat="1" applyFont="1" applyFill="1" applyBorder="1" applyAlignment="1" applyProtection="1">
      <alignment horizontal="center" vertical="center"/>
    </xf>
    <xf numFmtId="164" fontId="33" fillId="28" borderId="26" xfId="1" applyNumberFormat="1" applyFont="1" applyFill="1" applyBorder="1" applyAlignment="1" applyProtection="1">
      <alignment vertical="center" shrinkToFit="1"/>
    </xf>
    <xf numFmtId="164" fontId="34" fillId="28" borderId="26" xfId="1" applyNumberFormat="1" applyFont="1" applyFill="1" applyBorder="1" applyAlignment="1">
      <alignment horizontal="right" vertical="center"/>
    </xf>
    <xf numFmtId="0" fontId="11" fillId="19" borderId="40" xfId="0" applyFont="1" applyFill="1" applyBorder="1" applyAlignment="1">
      <alignment horizontal="center" vertical="center" wrapText="1"/>
    </xf>
    <xf numFmtId="49" fontId="0" fillId="0" borderId="1" xfId="0" applyNumberFormat="1" applyBorder="1"/>
    <xf numFmtId="0" fontId="11" fillId="20" borderId="47" xfId="0" applyFont="1" applyFill="1" applyBorder="1" applyAlignment="1">
      <alignment horizontal="center" vertical="center" wrapText="1"/>
    </xf>
    <xf numFmtId="0" fontId="11" fillId="20" borderId="17" xfId="0" applyFont="1" applyFill="1" applyBorder="1" applyAlignment="1">
      <alignment horizontal="center" vertical="center" wrapText="1"/>
    </xf>
    <xf numFmtId="0" fontId="11" fillId="22" borderId="47" xfId="0" applyFont="1" applyFill="1" applyBorder="1" applyAlignment="1">
      <alignment horizontal="center" vertical="center" wrapText="1"/>
    </xf>
    <xf numFmtId="0" fontId="11" fillId="22" borderId="17" xfId="0" applyFont="1" applyFill="1" applyBorder="1" applyAlignment="1">
      <alignment horizontal="center" vertical="center" wrapText="1"/>
    </xf>
    <xf numFmtId="0" fontId="20" fillId="4" borderId="5" xfId="0" applyFont="1" applyFill="1" applyBorder="1"/>
    <xf numFmtId="0" fontId="20" fillId="0" borderId="0" xfId="0" applyFont="1" applyAlignment="1">
      <alignment horizontal="right"/>
    </xf>
    <xf numFmtId="164" fontId="10" fillId="0" borderId="0" xfId="1" applyNumberFormat="1" applyFont="1"/>
    <xf numFmtId="0" fontId="10" fillId="0" borderId="0" xfId="0" applyFont="1"/>
    <xf numFmtId="164" fontId="10" fillId="0" borderId="0" xfId="0" applyNumberFormat="1" applyFont="1"/>
    <xf numFmtId="16" fontId="10" fillId="0" borderId="0" xfId="0" applyNumberFormat="1" applyFont="1"/>
    <xf numFmtId="164" fontId="20" fillId="0" borderId="1" xfId="1" applyNumberFormat="1" applyFont="1" applyBorder="1" applyAlignment="1">
      <alignment horizontal="center" wrapText="1"/>
    </xf>
    <xf numFmtId="0" fontId="20" fillId="0" borderId="1" xfId="1" applyNumberFormat="1" applyFont="1" applyBorder="1" applyAlignment="1">
      <alignment horizontal="center" wrapText="1"/>
    </xf>
    <xf numFmtId="0" fontId="34" fillId="0" borderId="0" xfId="0" applyFont="1"/>
    <xf numFmtId="0" fontId="20" fillId="4" borderId="1" xfId="0" applyFont="1" applyFill="1" applyBorder="1"/>
    <xf numFmtId="0" fontId="20" fillId="4" borderId="4" xfId="0" applyFont="1" applyFill="1" applyBorder="1"/>
    <xf numFmtId="164" fontId="10" fillId="4" borderId="5" xfId="1" applyNumberFormat="1" applyFont="1" applyFill="1" applyBorder="1"/>
    <xf numFmtId="164" fontId="10" fillId="4" borderId="6" xfId="1" applyNumberFormat="1" applyFont="1" applyFill="1" applyBorder="1"/>
    <xf numFmtId="0" fontId="10" fillId="0" borderId="1" xfId="0" applyFont="1" applyBorder="1" applyAlignment="1">
      <alignment wrapText="1"/>
    </xf>
    <xf numFmtId="166" fontId="10" fillId="0" borderId="1" xfId="0" applyNumberFormat="1" applyFont="1" applyBorder="1" applyAlignment="1">
      <alignment wrapText="1"/>
    </xf>
    <xf numFmtId="164" fontId="10" fillId="0" borderId="1" xfId="1" applyNumberFormat="1" applyFont="1" applyBorder="1"/>
    <xf numFmtId="0" fontId="10" fillId="0" borderId="1" xfId="0" applyFont="1" applyBorder="1"/>
    <xf numFmtId="164" fontId="10" fillId="2" borderId="1" xfId="1" applyNumberFormat="1" applyFont="1" applyFill="1" applyBorder="1"/>
    <xf numFmtId="0" fontId="10" fillId="0" borderId="4" xfId="0" applyFont="1" applyBorder="1" applyAlignment="1">
      <alignment horizontal="right"/>
    </xf>
    <xf numFmtId="0" fontId="10" fillId="0" borderId="5" xfId="0" applyFont="1" applyBorder="1" applyAlignment="1">
      <alignment horizontal="right"/>
    </xf>
    <xf numFmtId="0" fontId="0" fillId="12" borderId="0" xfId="0" applyFill="1"/>
    <xf numFmtId="0" fontId="20" fillId="2" borderId="6" xfId="0" applyFont="1" applyFill="1" applyBorder="1" applyAlignment="1">
      <alignment horizontal="right"/>
    </xf>
    <xf numFmtId="44" fontId="10" fillId="2" borderId="1" xfId="1" applyFont="1" applyFill="1" applyBorder="1"/>
    <xf numFmtId="0" fontId="20" fillId="0" borderId="4" xfId="0" applyFont="1" applyBorder="1" applyAlignment="1">
      <alignment horizontal="right"/>
    </xf>
    <xf numFmtId="0" fontId="10" fillId="12" borderId="16" xfId="0" applyFont="1" applyFill="1" applyBorder="1" applyAlignment="1">
      <alignment horizontal="center"/>
    </xf>
    <xf numFmtId="0" fontId="20" fillId="0" borderId="1" xfId="0" applyFont="1" applyBorder="1"/>
    <xf numFmtId="0" fontId="20" fillId="2" borderId="1" xfId="0" applyFont="1" applyFill="1" applyBorder="1"/>
    <xf numFmtId="0" fontId="10" fillId="0" borderId="4" xfId="0" applyFont="1" applyBorder="1" applyAlignment="1">
      <alignment horizontal="right" indent="2"/>
    </xf>
    <xf numFmtId="164" fontId="10" fillId="0" borderId="0" xfId="1" applyNumberFormat="1" applyFont="1" applyFill="1" applyBorder="1"/>
    <xf numFmtId="0" fontId="10" fillId="4" borderId="1" xfId="0" applyFont="1" applyFill="1" applyBorder="1"/>
    <xf numFmtId="164" fontId="10" fillId="0" borderId="0" xfId="1" applyNumberFormat="1" applyFont="1" applyFill="1"/>
    <xf numFmtId="164" fontId="20" fillId="4" borderId="15" xfId="1" applyNumberFormat="1" applyFont="1" applyFill="1" applyBorder="1" applyAlignment="1">
      <alignment horizontal="center" wrapText="1"/>
    </xf>
    <xf numFmtId="0" fontId="20" fillId="4" borderId="1" xfId="0" applyFont="1" applyFill="1" applyBorder="1" applyAlignment="1">
      <alignment horizontal="center"/>
    </xf>
    <xf numFmtId="164" fontId="10" fillId="4" borderId="4" xfId="1" applyNumberFormat="1" applyFont="1" applyFill="1" applyBorder="1"/>
    <xf numFmtId="164" fontId="10" fillId="29" borderId="1" xfId="1" applyNumberFormat="1" applyFont="1" applyFill="1" applyBorder="1"/>
    <xf numFmtId="0" fontId="20" fillId="12" borderId="4" xfId="0" applyFont="1" applyFill="1" applyBorder="1" applyAlignment="1">
      <alignment horizontal="left"/>
    </xf>
    <xf numFmtId="0" fontId="10" fillId="12" borderId="0" xfId="0" applyFont="1" applyFill="1" applyAlignment="1">
      <alignment horizontal="center"/>
    </xf>
    <xf numFmtId="164" fontId="10" fillId="12" borderId="0" xfId="1" applyNumberFormat="1" applyFont="1" applyFill="1" applyBorder="1"/>
    <xf numFmtId="164" fontId="10" fillId="12" borderId="6" xfId="1" applyNumberFormat="1" applyFont="1" applyFill="1" applyBorder="1"/>
    <xf numFmtId="0" fontId="10" fillId="4" borderId="3" xfId="0" applyFont="1" applyFill="1" applyBorder="1" applyAlignment="1">
      <alignment horizontal="center"/>
    </xf>
    <xf numFmtId="0" fontId="10" fillId="12" borderId="5" xfId="0" applyFont="1" applyFill="1" applyBorder="1" applyAlignment="1">
      <alignment horizontal="center"/>
    </xf>
    <xf numFmtId="164" fontId="10" fillId="12" borderId="5" xfId="1" applyNumberFormat="1" applyFont="1" applyFill="1" applyBorder="1"/>
    <xf numFmtId="164" fontId="10" fillId="29" borderId="4" xfId="1" applyNumberFormat="1" applyFont="1" applyFill="1" applyBorder="1"/>
    <xf numFmtId="164" fontId="10" fillId="2" borderId="4" xfId="1" applyNumberFormat="1" applyFont="1" applyFill="1" applyBorder="1"/>
    <xf numFmtId="164" fontId="10" fillId="0" borderId="4" xfId="1" applyNumberFormat="1" applyFont="1" applyFill="1" applyBorder="1"/>
    <xf numFmtId="44" fontId="10" fillId="2" borderId="4" xfId="1" applyFont="1" applyFill="1" applyBorder="1"/>
    <xf numFmtId="164" fontId="10" fillId="0" borderId="6" xfId="1" applyNumberFormat="1" applyFont="1" applyBorder="1"/>
    <xf numFmtId="164" fontId="10" fillId="2" borderId="6" xfId="1" applyNumberFormat="1" applyFont="1" applyFill="1" applyBorder="1"/>
    <xf numFmtId="164" fontId="10" fillId="0" borderId="6" xfId="1" applyNumberFormat="1" applyFont="1" applyFill="1" applyBorder="1"/>
    <xf numFmtId="164" fontId="10" fillId="4" borderId="3" xfId="1" applyNumberFormat="1" applyFont="1" applyFill="1" applyBorder="1"/>
    <xf numFmtId="166" fontId="10" fillId="0" borderId="0" xfId="0" applyNumberFormat="1" applyFont="1"/>
    <xf numFmtId="166" fontId="10" fillId="0" borderId="1" xfId="1" applyNumberFormat="1" applyFont="1" applyBorder="1"/>
    <xf numFmtId="166" fontId="10" fillId="29" borderId="4" xfId="1" applyNumberFormat="1" applyFont="1" applyFill="1" applyBorder="1"/>
    <xf numFmtId="0" fontId="11" fillId="0" borderId="0" xfId="0" applyFont="1" applyAlignment="1">
      <alignment horizontal="center"/>
    </xf>
    <xf numFmtId="0" fontId="3" fillId="30" borderId="0" xfId="0" applyFont="1" applyFill="1" applyAlignment="1">
      <alignment horizontal="center"/>
    </xf>
    <xf numFmtId="0" fontId="3" fillId="0" borderId="0" xfId="0" applyFont="1" applyAlignment="1">
      <alignment horizontal="center"/>
    </xf>
    <xf numFmtId="0" fontId="3" fillId="6" borderId="0" xfId="0" applyFont="1" applyFill="1" applyAlignment="1">
      <alignment horizontal="center"/>
    </xf>
    <xf numFmtId="0" fontId="3" fillId="4" borderId="0" xfId="0" applyFont="1" applyFill="1" applyAlignment="1">
      <alignment horizontal="center"/>
    </xf>
    <xf numFmtId="0" fontId="3" fillId="31" borderId="0" xfId="0" applyFont="1" applyFill="1" applyAlignment="1">
      <alignment horizontal="center"/>
    </xf>
    <xf numFmtId="0" fontId="11" fillId="0" borderId="0" xfId="0" applyFont="1" applyProtection="1">
      <protection locked="0"/>
    </xf>
    <xf numFmtId="0" fontId="11" fillId="32" borderId="0" xfId="0" applyFont="1" applyFill="1" applyAlignment="1">
      <alignment horizontal="center"/>
    </xf>
    <xf numFmtId="0" fontId="20" fillId="4" borderId="13" xfId="0" applyFont="1" applyFill="1" applyBorder="1"/>
    <xf numFmtId="0" fontId="20" fillId="4" borderId="39" xfId="0" applyFont="1" applyFill="1" applyBorder="1"/>
    <xf numFmtId="164" fontId="10" fillId="4" borderId="10" xfId="1" applyNumberFormat="1" applyFont="1" applyFill="1" applyBorder="1"/>
    <xf numFmtId="164" fontId="10" fillId="0" borderId="5" xfId="1" applyNumberFormat="1" applyFont="1" applyFill="1" applyBorder="1"/>
    <xf numFmtId="0" fontId="40" fillId="0" borderId="0" xfId="0" applyFont="1" applyAlignment="1">
      <alignment horizontal="center"/>
    </xf>
    <xf numFmtId="0" fontId="20" fillId="0" borderId="0" xfId="0" applyFont="1"/>
    <xf numFmtId="0" fontId="8" fillId="0" borderId="0" xfId="0" applyFont="1"/>
    <xf numFmtId="0" fontId="6" fillId="0" borderId="0" xfId="0" applyFont="1"/>
    <xf numFmtId="0" fontId="34" fillId="0" borderId="0" xfId="0" applyFont="1" applyAlignment="1">
      <alignment vertical="top"/>
    </xf>
    <xf numFmtId="0" fontId="34" fillId="0" borderId="0" xfId="0" applyFont="1" applyAlignment="1">
      <alignment vertical="top" wrapText="1"/>
    </xf>
    <xf numFmtId="0" fontId="7" fillId="0" borderId="0" xfId="0" applyFont="1" applyAlignment="1">
      <alignment vertical="top" wrapText="1"/>
    </xf>
    <xf numFmtId="0" fontId="41" fillId="29" borderId="0" xfId="0" applyFont="1" applyFill="1" applyAlignment="1">
      <alignment horizontal="center"/>
    </xf>
    <xf numFmtId="0" fontId="41" fillId="4" borderId="0" xfId="0" applyFont="1" applyFill="1" applyAlignment="1">
      <alignment horizontal="center"/>
    </xf>
    <xf numFmtId="0" fontId="41" fillId="33" borderId="0" xfId="0" applyFont="1" applyFill="1" applyAlignment="1">
      <alignment horizontal="center"/>
    </xf>
    <xf numFmtId="0" fontId="41" fillId="34" borderId="0" xfId="0" applyFont="1" applyFill="1" applyAlignment="1">
      <alignment horizontal="center"/>
    </xf>
    <xf numFmtId="0" fontId="41" fillId="29" borderId="0" xfId="0" applyFont="1" applyFill="1" applyAlignment="1">
      <alignment horizontal="right"/>
    </xf>
    <xf numFmtId="2" fontId="8" fillId="29" borderId="0" xfId="0" applyNumberFormat="1" applyFont="1" applyFill="1"/>
    <xf numFmtId="0" fontId="11" fillId="4" borderId="0" xfId="0" applyFont="1" applyFill="1" applyAlignment="1">
      <alignment horizontal="center"/>
    </xf>
    <xf numFmtId="2" fontId="11" fillId="4" borderId="0" xfId="0" applyNumberFormat="1" applyFont="1" applyFill="1"/>
    <xf numFmtId="2" fontId="11" fillId="29" borderId="0" xfId="0" applyNumberFormat="1" applyFont="1" applyFill="1"/>
    <xf numFmtId="0" fontId="11" fillId="33" borderId="0" xfId="0" applyFont="1" applyFill="1"/>
    <xf numFmtId="2" fontId="11" fillId="33" borderId="0" xfId="0" applyNumberFormat="1" applyFont="1" applyFill="1"/>
    <xf numFmtId="0" fontId="11" fillId="34" borderId="0" xfId="0" applyFont="1" applyFill="1"/>
    <xf numFmtId="2" fontId="11" fillId="34" borderId="0" xfId="0" applyNumberFormat="1" applyFont="1" applyFill="1"/>
    <xf numFmtId="0" fontId="10" fillId="0" borderId="0" xfId="0" applyFont="1" applyAlignment="1">
      <alignment horizontal="right"/>
    </xf>
    <xf numFmtId="164" fontId="20" fillId="29" borderId="23" xfId="1" applyNumberFormat="1" applyFont="1" applyFill="1" applyBorder="1" applyAlignment="1">
      <alignment horizontal="center" vertical="center" wrapText="1"/>
    </xf>
    <xf numFmtId="164" fontId="20" fillId="29" borderId="15" xfId="1" applyNumberFormat="1" applyFont="1" applyFill="1" applyBorder="1" applyAlignment="1">
      <alignment horizontal="center" vertical="center" wrapText="1"/>
    </xf>
    <xf numFmtId="164" fontId="20" fillId="0" borderId="15" xfId="1" applyNumberFormat="1" applyFont="1" applyBorder="1" applyAlignment="1">
      <alignment horizontal="center" vertical="center" wrapText="1"/>
    </xf>
    <xf numFmtId="0" fontId="10" fillId="4" borderId="0" xfId="0" applyFont="1" applyFill="1"/>
    <xf numFmtId="0" fontId="10" fillId="12" borderId="0" xfId="0" applyFont="1" applyFill="1"/>
    <xf numFmtId="164" fontId="10" fillId="12" borderId="0" xfId="1" applyNumberFormat="1" applyFont="1" applyFill="1"/>
    <xf numFmtId="0" fontId="20" fillId="4" borderId="5" xfId="0" applyFont="1" applyFill="1" applyBorder="1" applyAlignment="1">
      <alignment horizontal="center" wrapText="1"/>
    </xf>
    <xf numFmtId="0" fontId="10" fillId="0" borderId="4" xfId="0" applyFont="1" applyBorder="1"/>
    <xf numFmtId="0" fontId="20" fillId="4" borderId="23" xfId="0" applyFont="1" applyFill="1" applyBorder="1"/>
    <xf numFmtId="0" fontId="20" fillId="4" borderId="24" xfId="0" applyFont="1" applyFill="1" applyBorder="1"/>
    <xf numFmtId="0" fontId="20" fillId="2" borderId="18" xfId="0" applyFont="1" applyFill="1" applyBorder="1" applyAlignment="1">
      <alignment horizontal="right"/>
    </xf>
    <xf numFmtId="0" fontId="10" fillId="12" borderId="23" xfId="0" applyFont="1" applyFill="1" applyBorder="1"/>
    <xf numFmtId="0" fontId="10" fillId="12" borderId="24" xfId="0" applyFont="1" applyFill="1" applyBorder="1" applyAlignment="1">
      <alignment horizontal="center"/>
    </xf>
    <xf numFmtId="0" fontId="10" fillId="12" borderId="2" xfId="0" applyFont="1" applyFill="1" applyBorder="1"/>
    <xf numFmtId="0" fontId="10" fillId="12" borderId="39" xfId="0" applyFont="1" applyFill="1" applyBorder="1"/>
    <xf numFmtId="0" fontId="10" fillId="12" borderId="10" xfId="0" applyFont="1" applyFill="1" applyBorder="1" applyAlignment="1">
      <alignment horizontal="center"/>
    </xf>
    <xf numFmtId="0" fontId="10" fillId="0" borderId="10" xfId="0" applyFont="1" applyBorder="1" applyAlignment="1">
      <alignment horizontal="right"/>
    </xf>
    <xf numFmtId="0" fontId="20" fillId="2" borderId="23" xfId="0" applyFont="1" applyFill="1" applyBorder="1"/>
    <xf numFmtId="0" fontId="20" fillId="12" borderId="0" xfId="0" applyFont="1" applyFill="1" applyAlignment="1">
      <alignment horizontal="center"/>
    </xf>
    <xf numFmtId="0" fontId="20" fillId="12" borderId="24" xfId="0" applyFont="1" applyFill="1" applyBorder="1" applyAlignment="1">
      <alignment horizontal="center"/>
    </xf>
    <xf numFmtId="0" fontId="20" fillId="12" borderId="10" xfId="0" applyFont="1" applyFill="1" applyBorder="1" applyAlignment="1">
      <alignment horizontal="center"/>
    </xf>
    <xf numFmtId="0" fontId="20" fillId="0" borderId="4" xfId="0" applyFont="1" applyBorder="1"/>
    <xf numFmtId="0" fontId="20" fillId="12" borderId="23" xfId="0" applyFont="1" applyFill="1" applyBorder="1"/>
    <xf numFmtId="0" fontId="20" fillId="12" borderId="2" xfId="0" applyFont="1" applyFill="1" applyBorder="1"/>
    <xf numFmtId="0" fontId="20" fillId="12" borderId="39" xfId="0" applyFont="1" applyFill="1" applyBorder="1"/>
    <xf numFmtId="0" fontId="10" fillId="12" borderId="4" xfId="0" applyFont="1" applyFill="1" applyBorder="1" applyAlignment="1">
      <alignment horizontal="center"/>
    </xf>
    <xf numFmtId="0" fontId="10" fillId="12" borderId="23" xfId="0" applyFont="1" applyFill="1" applyBorder="1" applyAlignment="1">
      <alignment horizontal="center"/>
    </xf>
    <xf numFmtId="0" fontId="10" fillId="12" borderId="39" xfId="0" applyFont="1" applyFill="1" applyBorder="1" applyAlignment="1">
      <alignment horizontal="center"/>
    </xf>
    <xf numFmtId="0" fontId="20" fillId="4" borderId="1" xfId="0" applyFont="1" applyFill="1" applyBorder="1" applyAlignment="1">
      <alignment horizontal="center" wrapText="1"/>
    </xf>
    <xf numFmtId="0" fontId="10" fillId="0" borderId="23" xfId="0" applyFont="1" applyBorder="1" applyAlignment="1">
      <alignment horizontal="right"/>
    </xf>
    <xf numFmtId="0" fontId="10" fillId="0" borderId="24" xfId="0" applyFont="1" applyBorder="1" applyAlignment="1">
      <alignment horizontal="right"/>
    </xf>
    <xf numFmtId="164" fontId="10" fillId="0" borderId="24" xfId="1" applyNumberFormat="1" applyFont="1" applyFill="1" applyBorder="1"/>
    <xf numFmtId="164" fontId="10" fillId="0" borderId="16" xfId="1" applyNumberFormat="1" applyFont="1" applyFill="1" applyBorder="1"/>
    <xf numFmtId="0" fontId="20" fillId="4" borderId="0" xfId="0" applyFont="1" applyFill="1"/>
    <xf numFmtId="0" fontId="20" fillId="4" borderId="4" xfId="0" applyFont="1" applyFill="1" applyBorder="1" applyAlignment="1">
      <alignment horizontal="center"/>
    </xf>
    <xf numFmtId="0" fontId="10" fillId="12" borderId="2" xfId="0" applyFont="1" applyFill="1" applyBorder="1" applyAlignment="1">
      <alignment horizontal="center"/>
    </xf>
    <xf numFmtId="0" fontId="10" fillId="0" borderId="4" xfId="0" applyFont="1" applyBorder="1" applyAlignment="1">
      <alignment horizontal="left" indent="2"/>
    </xf>
    <xf numFmtId="0" fontId="10" fillId="12" borderId="5" xfId="0" applyFont="1" applyFill="1" applyBorder="1"/>
    <xf numFmtId="164" fontId="10" fillId="4" borderId="17" xfId="1" applyNumberFormat="1" applyFont="1" applyFill="1" applyBorder="1"/>
    <xf numFmtId="166" fontId="10" fillId="0" borderId="6" xfId="1" applyNumberFormat="1" applyFont="1" applyBorder="1"/>
    <xf numFmtId="0" fontId="20" fillId="2" borderId="24" xfId="0" applyFont="1" applyFill="1" applyBorder="1"/>
    <xf numFmtId="0" fontId="20" fillId="0" borderId="5" xfId="0" applyFont="1" applyBorder="1"/>
    <xf numFmtId="0" fontId="0" fillId="12" borderId="17" xfId="0" applyFill="1" applyBorder="1"/>
    <xf numFmtId="0" fontId="0" fillId="12" borderId="18" xfId="0" applyFill="1" applyBorder="1"/>
    <xf numFmtId="0" fontId="20" fillId="4" borderId="23" xfId="0" applyFont="1" applyFill="1" applyBorder="1" applyAlignment="1">
      <alignment horizontal="center"/>
    </xf>
    <xf numFmtId="0" fontId="10" fillId="4" borderId="17" xfId="0" applyFont="1" applyFill="1" applyBorder="1" applyAlignment="1">
      <alignment horizontal="center"/>
    </xf>
    <xf numFmtId="164" fontId="10" fillId="4" borderId="24" xfId="1" applyNumberFormat="1" applyFont="1" applyFill="1" applyBorder="1"/>
    <xf numFmtId="164" fontId="10" fillId="4" borderId="16" xfId="1" applyNumberFormat="1" applyFont="1" applyFill="1" applyBorder="1"/>
    <xf numFmtId="0" fontId="10" fillId="0" borderId="39" xfId="0" applyFont="1" applyBorder="1" applyAlignment="1">
      <alignment horizontal="left" indent="2"/>
    </xf>
    <xf numFmtId="0" fontId="10" fillId="12" borderId="6" xfId="0" applyFont="1" applyFill="1" applyBorder="1" applyAlignment="1">
      <alignment horizontal="center"/>
    </xf>
    <xf numFmtId="0" fontId="10" fillId="0" borderId="5" xfId="0" applyFont="1" applyBorder="1"/>
    <xf numFmtId="164" fontId="10" fillId="4" borderId="0" xfId="1" applyNumberFormat="1" applyFont="1" applyFill="1" applyBorder="1"/>
    <xf numFmtId="164" fontId="10" fillId="4" borderId="2" xfId="1" applyNumberFormat="1" applyFont="1" applyFill="1" applyBorder="1"/>
    <xf numFmtId="164" fontId="10" fillId="2" borderId="39" xfId="1" applyNumberFormat="1" applyFont="1" applyFill="1" applyBorder="1"/>
    <xf numFmtId="164" fontId="10" fillId="2" borderId="18" xfId="1" applyNumberFormat="1" applyFont="1" applyFill="1" applyBorder="1"/>
    <xf numFmtId="164" fontId="10" fillId="0" borderId="23" xfId="1" applyNumberFormat="1" applyFont="1" applyFill="1" applyBorder="1"/>
    <xf numFmtId="0" fontId="10" fillId="4" borderId="2" xfId="0" applyFont="1" applyFill="1" applyBorder="1" applyAlignment="1">
      <alignment horizontal="center"/>
    </xf>
    <xf numFmtId="164" fontId="10" fillId="4" borderId="23" xfId="1" applyNumberFormat="1" applyFont="1" applyFill="1" applyBorder="1"/>
    <xf numFmtId="164" fontId="10" fillId="12" borderId="23" xfId="1" applyNumberFormat="1" applyFont="1" applyFill="1" applyBorder="1"/>
    <xf numFmtId="164" fontId="10" fillId="12" borderId="16" xfId="1" applyNumberFormat="1" applyFont="1" applyFill="1" applyBorder="1"/>
    <xf numFmtId="164" fontId="10" fillId="12" borderId="2" xfId="1" applyNumberFormat="1" applyFont="1" applyFill="1" applyBorder="1"/>
    <xf numFmtId="164" fontId="10" fillId="12" borderId="17" xfId="1" applyNumberFormat="1" applyFont="1" applyFill="1" applyBorder="1"/>
    <xf numFmtId="164" fontId="10" fillId="12" borderId="39" xfId="1" applyNumberFormat="1" applyFont="1" applyFill="1" applyBorder="1"/>
    <xf numFmtId="164" fontId="10" fillId="12" borderId="18" xfId="1" applyNumberFormat="1" applyFont="1" applyFill="1" applyBorder="1"/>
    <xf numFmtId="164" fontId="10" fillId="0" borderId="0" xfId="1" applyNumberFormat="1" applyFont="1" applyBorder="1"/>
    <xf numFmtId="0" fontId="20" fillId="32" borderId="1" xfId="0" applyFont="1" applyFill="1" applyBorder="1" applyAlignment="1">
      <alignment horizontal="center" wrapText="1"/>
    </xf>
    <xf numFmtId="0" fontId="10" fillId="0" borderId="6" xfId="0" applyFont="1" applyBorder="1"/>
    <xf numFmtId="0" fontId="10" fillId="0" borderId="6" xfId="0" applyFont="1" applyBorder="1" applyAlignment="1" applyProtection="1">
      <alignment horizontal="left" indent="1"/>
      <protection locked="0"/>
    </xf>
    <xf numFmtId="0" fontId="10" fillId="0" borderId="10" xfId="0" applyFont="1" applyBorder="1" applyAlignment="1">
      <alignment wrapText="1"/>
    </xf>
    <xf numFmtId="0" fontId="20" fillId="0" borderId="5" xfId="0" applyFont="1" applyBorder="1" applyAlignment="1">
      <alignment horizontal="right"/>
    </xf>
    <xf numFmtId="0" fontId="20" fillId="4" borderId="6" xfId="0" applyFont="1" applyFill="1" applyBorder="1"/>
    <xf numFmtId="0" fontId="10" fillId="4" borderId="6" xfId="0" applyFont="1" applyFill="1" applyBorder="1"/>
    <xf numFmtId="0" fontId="20" fillId="2" borderId="6" xfId="0" applyFont="1" applyFill="1" applyBorder="1"/>
    <xf numFmtId="0" fontId="20" fillId="0" borderId="6" xfId="0" applyFont="1" applyBorder="1"/>
    <xf numFmtId="0" fontId="10" fillId="2" borderId="1" xfId="0" applyFont="1" applyFill="1" applyBorder="1"/>
    <xf numFmtId="165" fontId="10" fillId="29" borderId="39" xfId="1" applyNumberFormat="1" applyFont="1" applyFill="1" applyBorder="1"/>
    <xf numFmtId="165" fontId="10" fillId="4" borderId="3" xfId="1" applyNumberFormat="1" applyFont="1" applyFill="1" applyBorder="1"/>
    <xf numFmtId="165" fontId="10" fillId="0" borderId="18" xfId="1" applyNumberFormat="1" applyFont="1" applyBorder="1"/>
    <xf numFmtId="165" fontId="10" fillId="29" borderId="4" xfId="1" applyNumberFormat="1" applyFont="1" applyFill="1" applyBorder="1"/>
    <xf numFmtId="165" fontId="10" fillId="29" borderId="1" xfId="1" applyNumberFormat="1" applyFont="1" applyFill="1" applyBorder="1"/>
    <xf numFmtId="166" fontId="10" fillId="0" borderId="13" xfId="1" applyNumberFormat="1" applyFont="1" applyBorder="1"/>
    <xf numFmtId="166" fontId="10" fillId="29" borderId="39" xfId="1" applyNumberFormat="1" applyFont="1" applyFill="1" applyBorder="1"/>
    <xf numFmtId="166" fontId="10" fillId="4" borderId="3" xfId="1" applyNumberFormat="1" applyFont="1" applyFill="1" applyBorder="1"/>
    <xf numFmtId="166" fontId="10" fillId="0" borderId="18" xfId="1" applyNumberFormat="1" applyFont="1" applyBorder="1"/>
    <xf numFmtId="166" fontId="10" fillId="29" borderId="13" xfId="1" applyNumberFormat="1" applyFont="1" applyFill="1" applyBorder="1"/>
    <xf numFmtId="166" fontId="10" fillId="29" borderId="1" xfId="1" applyNumberFormat="1" applyFont="1" applyFill="1" applyBorder="1"/>
    <xf numFmtId="166" fontId="10" fillId="2" borderId="15" xfId="1" applyNumberFormat="1" applyFont="1" applyFill="1" applyBorder="1"/>
    <xf numFmtId="166" fontId="10" fillId="2" borderId="23" xfId="1" applyNumberFormat="1" applyFont="1" applyFill="1" applyBorder="1"/>
    <xf numFmtId="166" fontId="10" fillId="4" borderId="2" xfId="1" applyNumberFormat="1" applyFont="1" applyFill="1" applyBorder="1"/>
    <xf numFmtId="166" fontId="10" fillId="2" borderId="4" xfId="1" applyNumberFormat="1" applyFont="1" applyFill="1" applyBorder="1"/>
    <xf numFmtId="166" fontId="10" fillId="2" borderId="6" xfId="1" applyNumberFormat="1" applyFont="1" applyFill="1" applyBorder="1"/>
    <xf numFmtId="166" fontId="10" fillId="2" borderId="16" xfId="1" applyNumberFormat="1" applyFont="1" applyFill="1" applyBorder="1"/>
    <xf numFmtId="166" fontId="10" fillId="2" borderId="1" xfId="1" applyNumberFormat="1" applyFont="1" applyFill="1" applyBorder="1"/>
    <xf numFmtId="165" fontId="10" fillId="0" borderId="1" xfId="1" applyNumberFormat="1" applyFont="1" applyBorder="1"/>
    <xf numFmtId="165" fontId="10" fillId="0" borderId="6" xfId="1" applyNumberFormat="1" applyFont="1" applyBorder="1"/>
    <xf numFmtId="165" fontId="10" fillId="12" borderId="2" xfId="0" applyNumberFormat="1" applyFont="1" applyFill="1" applyBorder="1" applyAlignment="1">
      <alignment horizontal="center"/>
    </xf>
    <xf numFmtId="165" fontId="0" fillId="12" borderId="17" xfId="0" applyNumberFormat="1" applyFill="1" applyBorder="1"/>
    <xf numFmtId="166" fontId="10" fillId="0" borderId="4" xfId="0" applyNumberFormat="1" applyFont="1" applyBorder="1" applyAlignment="1">
      <alignment horizontal="center"/>
    </xf>
    <xf numFmtId="166" fontId="10" fillId="0" borderId="6" xfId="1" applyNumberFormat="1" applyFont="1" applyFill="1" applyBorder="1"/>
    <xf numFmtId="166" fontId="10" fillId="12" borderId="2" xfId="0" applyNumberFormat="1" applyFont="1" applyFill="1" applyBorder="1" applyAlignment="1">
      <alignment horizontal="center"/>
    </xf>
    <xf numFmtId="166" fontId="0" fillId="12" borderId="17" xfId="0" applyNumberFormat="1" applyFill="1" applyBorder="1"/>
    <xf numFmtId="166" fontId="10" fillId="12" borderId="5" xfId="0" applyNumberFormat="1" applyFont="1" applyFill="1" applyBorder="1"/>
    <xf numFmtId="166" fontId="10" fillId="12" borderId="6" xfId="0" applyNumberFormat="1" applyFont="1" applyFill="1" applyBorder="1" applyAlignment="1">
      <alignment horizontal="center"/>
    </xf>
    <xf numFmtId="166" fontId="10" fillId="4" borderId="2" xfId="0" applyNumberFormat="1" applyFont="1" applyFill="1" applyBorder="1" applyAlignment="1">
      <alignment horizontal="center"/>
    </xf>
    <xf numFmtId="166" fontId="10" fillId="12" borderId="4" xfId="0" applyNumberFormat="1" applyFont="1" applyFill="1" applyBorder="1" applyAlignment="1">
      <alignment horizontal="center"/>
    </xf>
    <xf numFmtId="166" fontId="10" fillId="12" borderId="5" xfId="0" applyNumberFormat="1" applyFont="1" applyFill="1" applyBorder="1" applyAlignment="1">
      <alignment horizontal="center"/>
    </xf>
    <xf numFmtId="166" fontId="10" fillId="12" borderId="0" xfId="0" applyNumberFormat="1" applyFont="1" applyFill="1" applyAlignment="1">
      <alignment horizontal="center"/>
    </xf>
    <xf numFmtId="166" fontId="10" fillId="12" borderId="0" xfId="1" applyNumberFormat="1" applyFont="1" applyFill="1" applyBorder="1"/>
    <xf numFmtId="166" fontId="10" fillId="4" borderId="3" xfId="0" applyNumberFormat="1" applyFont="1" applyFill="1" applyBorder="1" applyAlignment="1">
      <alignment horizontal="center"/>
    </xf>
    <xf numFmtId="166" fontId="10" fillId="12" borderId="6" xfId="1" applyNumberFormat="1" applyFont="1" applyFill="1" applyBorder="1"/>
    <xf numFmtId="166" fontId="10" fillId="2" borderId="39" xfId="1" applyNumberFormat="1" applyFont="1" applyFill="1" applyBorder="1"/>
    <xf numFmtId="166" fontId="10" fillId="2" borderId="18" xfId="1" applyNumberFormat="1" applyFont="1" applyFill="1" applyBorder="1"/>
    <xf numFmtId="166" fontId="10" fillId="0" borderId="5" xfId="1" applyNumberFormat="1" applyFont="1" applyFill="1" applyBorder="1"/>
    <xf numFmtId="166" fontId="10" fillId="0" borderId="0" xfId="1" applyNumberFormat="1" applyFont="1" applyFill="1" applyBorder="1"/>
    <xf numFmtId="166" fontId="10" fillId="4" borderId="5" xfId="1" applyNumberFormat="1" applyFont="1" applyFill="1" applyBorder="1"/>
    <xf numFmtId="166" fontId="10" fillId="4" borderId="10" xfId="1" applyNumberFormat="1" applyFont="1" applyFill="1" applyBorder="1"/>
    <xf numFmtId="166" fontId="10" fillId="4" borderId="18" xfId="1" applyNumberFormat="1" applyFont="1" applyFill="1" applyBorder="1"/>
    <xf numFmtId="166" fontId="10" fillId="4" borderId="23" xfId="1" applyNumberFormat="1" applyFont="1" applyFill="1" applyBorder="1"/>
    <xf numFmtId="166" fontId="10" fillId="4" borderId="24" xfId="1" applyNumberFormat="1" applyFont="1" applyFill="1" applyBorder="1"/>
    <xf numFmtId="166" fontId="10" fillId="12" borderId="23" xfId="1" applyNumberFormat="1" applyFont="1" applyFill="1" applyBorder="1"/>
    <xf numFmtId="166" fontId="10" fillId="12" borderId="16" xfId="1" applyNumberFormat="1" applyFont="1" applyFill="1" applyBorder="1"/>
    <xf numFmtId="166" fontId="10" fillId="12" borderId="2" xfId="1" applyNumberFormat="1" applyFont="1" applyFill="1" applyBorder="1"/>
    <xf numFmtId="166" fontId="10" fillId="12" borderId="17" xfId="1" applyNumberFormat="1" applyFont="1" applyFill="1" applyBorder="1"/>
    <xf numFmtId="166" fontId="10" fillId="12" borderId="39" xfId="1" applyNumberFormat="1" applyFont="1" applyFill="1" applyBorder="1"/>
    <xf numFmtId="166" fontId="10" fillId="12" borderId="18" xfId="1" applyNumberFormat="1" applyFont="1" applyFill="1" applyBorder="1"/>
    <xf numFmtId="166" fontId="10" fillId="0" borderId="4" xfId="1" applyNumberFormat="1" applyFont="1" applyFill="1" applyBorder="1"/>
    <xf numFmtId="166" fontId="10" fillId="4" borderId="6" xfId="1" applyNumberFormat="1" applyFont="1" applyFill="1" applyBorder="1"/>
    <xf numFmtId="166" fontId="10" fillId="4" borderId="4" xfId="1" applyNumberFormat="1" applyFont="1" applyFill="1" applyBorder="1"/>
    <xf numFmtId="166" fontId="10" fillId="0" borderId="1" xfId="1" applyNumberFormat="1" applyFont="1" applyFill="1" applyBorder="1"/>
    <xf numFmtId="166" fontId="10" fillId="0" borderId="23" xfId="1" applyNumberFormat="1" applyFont="1" applyFill="1" applyBorder="1"/>
    <xf numFmtId="166" fontId="10" fillId="0" borderId="16" xfId="1" applyNumberFormat="1" applyFont="1" applyFill="1" applyBorder="1"/>
    <xf numFmtId="166" fontId="10" fillId="4" borderId="17" xfId="1" applyNumberFormat="1" applyFont="1" applyFill="1" applyBorder="1"/>
    <xf numFmtId="166" fontId="10" fillId="4" borderId="1" xfId="1" applyNumberFormat="1" applyFont="1" applyFill="1" applyBorder="1"/>
    <xf numFmtId="166" fontId="10" fillId="2" borderId="13" xfId="1" applyNumberFormat="1" applyFont="1" applyFill="1" applyBorder="1"/>
    <xf numFmtId="166" fontId="10" fillId="12" borderId="1" xfId="1" applyNumberFormat="1" applyFont="1" applyFill="1" applyBorder="1"/>
    <xf numFmtId="166" fontId="10" fillId="4" borderId="17" xfId="0" applyNumberFormat="1" applyFont="1" applyFill="1" applyBorder="1" applyAlignment="1">
      <alignment horizontal="center"/>
    </xf>
    <xf numFmtId="166" fontId="37" fillId="0" borderId="6" xfId="1" applyNumberFormat="1" applyFont="1" applyBorder="1"/>
    <xf numFmtId="166" fontId="37" fillId="4" borderId="1" xfId="1" applyNumberFormat="1" applyFont="1" applyFill="1" applyBorder="1"/>
    <xf numFmtId="166" fontId="37" fillId="0" borderId="1" xfId="1" applyNumberFormat="1" applyFont="1" applyBorder="1"/>
    <xf numFmtId="166" fontId="10" fillId="0" borderId="24" xfId="1" applyNumberFormat="1" applyFont="1" applyFill="1" applyBorder="1"/>
    <xf numFmtId="166" fontId="10" fillId="0" borderId="18" xfId="1" applyNumberFormat="1" applyFont="1" applyFill="1" applyBorder="1"/>
    <xf numFmtId="166" fontId="10" fillId="0" borderId="13" xfId="1" applyNumberFormat="1" applyFont="1" applyFill="1" applyBorder="1"/>
    <xf numFmtId="10" fontId="37" fillId="0" borderId="1" xfId="0" applyNumberFormat="1" applyFont="1" applyBorder="1"/>
    <xf numFmtId="164" fontId="4" fillId="4" borderId="5" xfId="1" applyNumberFormat="1" applyFont="1" applyFill="1" applyBorder="1" applyAlignment="1">
      <alignment horizontal="center"/>
    </xf>
    <xf numFmtId="164" fontId="4" fillId="4" borderId="4" xfId="1" applyNumberFormat="1" applyFont="1" applyFill="1" applyBorder="1" applyAlignment="1">
      <alignment horizontal="center"/>
    </xf>
    <xf numFmtId="166" fontId="10" fillId="2" borderId="5" xfId="1" applyNumberFormat="1" applyFont="1" applyFill="1" applyBorder="1"/>
    <xf numFmtId="166" fontId="10" fillId="2" borderId="24" xfId="1" applyNumberFormat="1" applyFont="1" applyFill="1" applyBorder="1"/>
    <xf numFmtId="0" fontId="10" fillId="0" borderId="13" xfId="0" applyFont="1" applyBorder="1"/>
    <xf numFmtId="166" fontId="10" fillId="4" borderId="13" xfId="1" applyNumberFormat="1" applyFont="1" applyFill="1" applyBorder="1"/>
    <xf numFmtId="0" fontId="34" fillId="12" borderId="5"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vertical="center" indent="1"/>
    </xf>
    <xf numFmtId="0" fontId="43" fillId="0" borderId="0" xfId="0" applyFont="1" applyAlignment="1">
      <alignment vertical="center"/>
    </xf>
    <xf numFmtId="0" fontId="19" fillId="7" borderId="0" xfId="0" applyFont="1" applyFill="1" applyAlignment="1">
      <alignment horizontal="center"/>
    </xf>
    <xf numFmtId="0" fontId="10" fillId="7" borderId="0" xfId="0" applyFont="1" applyFill="1"/>
    <xf numFmtId="0" fontId="0" fillId="3" borderId="0" xfId="0" applyFill="1"/>
    <xf numFmtId="0" fontId="0" fillId="11" borderId="0" xfId="0" applyFill="1"/>
    <xf numFmtId="0" fontId="10" fillId="6" borderId="0" xfId="0" applyFont="1" applyFill="1"/>
    <xf numFmtId="0" fontId="0" fillId="8" borderId="0" xfId="0" applyFill="1"/>
    <xf numFmtId="0" fontId="10" fillId="8" borderId="0" xfId="0" applyFont="1" applyFill="1"/>
    <xf numFmtId="0" fontId="0" fillId="7" borderId="0" xfId="0" applyFill="1"/>
    <xf numFmtId="0" fontId="10" fillId="0" borderId="0" xfId="3" applyFont="1"/>
    <xf numFmtId="0" fontId="34" fillId="0" borderId="0" xfId="3" applyFont="1"/>
    <xf numFmtId="0" fontId="20" fillId="5" borderId="0" xfId="0" applyFont="1" applyFill="1"/>
    <xf numFmtId="9" fontId="10" fillId="0" borderId="0" xfId="0" applyNumberFormat="1" applyFont="1"/>
    <xf numFmtId="166" fontId="10" fillId="4" borderId="0" xfId="1" applyNumberFormat="1" applyFont="1" applyFill="1" applyBorder="1"/>
    <xf numFmtId="164" fontId="10" fillId="2" borderId="23" xfId="1" applyNumberFormat="1" applyFont="1" applyFill="1" applyBorder="1"/>
    <xf numFmtId="164" fontId="10" fillId="2" borderId="16" xfId="1" applyNumberFormat="1" applyFont="1" applyFill="1" applyBorder="1"/>
    <xf numFmtId="0" fontId="20" fillId="4" borderId="12" xfId="0" applyFont="1" applyFill="1" applyBorder="1"/>
    <xf numFmtId="164" fontId="10" fillId="4" borderId="48" xfId="1" applyNumberFormat="1" applyFont="1" applyFill="1" applyBorder="1"/>
    <xf numFmtId="166" fontId="10" fillId="4" borderId="49" xfId="1" applyNumberFormat="1" applyFont="1" applyFill="1" applyBorder="1"/>
    <xf numFmtId="166" fontId="10" fillId="4" borderId="11" xfId="1" applyNumberFormat="1" applyFont="1" applyFill="1" applyBorder="1"/>
    <xf numFmtId="166" fontId="10" fillId="4" borderId="48" xfId="1" applyNumberFormat="1" applyFont="1" applyFill="1" applyBorder="1"/>
    <xf numFmtId="0" fontId="45" fillId="12" borderId="0" xfId="0" applyFont="1" applyFill="1" applyAlignment="1">
      <alignment horizontal="right"/>
    </xf>
    <xf numFmtId="0" fontId="10" fillId="0" borderId="4" xfId="0" applyFont="1" applyBorder="1" applyAlignment="1">
      <alignment horizontal="left"/>
    </xf>
    <xf numFmtId="0" fontId="10" fillId="0" borderId="0" xfId="0" applyFont="1" applyAlignment="1">
      <alignment wrapText="1"/>
    </xf>
    <xf numFmtId="0" fontId="45" fillId="0" borderId="0" xfId="0" applyFont="1" applyAlignment="1">
      <alignment horizontal="right"/>
    </xf>
    <xf numFmtId="166" fontId="10" fillId="0" borderId="1" xfId="0" applyNumberFormat="1" applyFont="1" applyBorder="1" applyAlignment="1">
      <alignment horizontal="left"/>
    </xf>
    <xf numFmtId="164" fontId="10" fillId="4" borderId="1" xfId="1" applyNumberFormat="1" applyFont="1" applyFill="1" applyBorder="1"/>
    <xf numFmtId="166" fontId="20" fillId="2" borderId="1" xfId="1" applyNumberFormat="1" applyFont="1" applyFill="1" applyBorder="1"/>
    <xf numFmtId="166" fontId="20" fillId="0" borderId="1" xfId="0" applyNumberFormat="1" applyFont="1" applyBorder="1" applyAlignment="1">
      <alignment horizontal="right"/>
    </xf>
    <xf numFmtId="165" fontId="10" fillId="0" borderId="1" xfId="0" applyNumberFormat="1" applyFont="1" applyBorder="1"/>
    <xf numFmtId="164" fontId="10" fillId="12" borderId="1" xfId="1" applyNumberFormat="1" applyFont="1" applyFill="1" applyBorder="1"/>
    <xf numFmtId="166" fontId="37" fillId="0" borderId="1" xfId="0" applyNumberFormat="1" applyFont="1" applyBorder="1" applyAlignment="1">
      <alignment horizontal="left"/>
    </xf>
    <xf numFmtId="165" fontId="10" fillId="0" borderId="1" xfId="0" applyNumberFormat="1" applyFont="1" applyBorder="1" applyAlignment="1">
      <alignment horizontal="left"/>
    </xf>
    <xf numFmtId="164" fontId="20" fillId="6" borderId="15" xfId="1" applyNumberFormat="1" applyFont="1" applyFill="1" applyBorder="1" applyAlignment="1">
      <alignment horizontal="center" wrapText="1"/>
    </xf>
    <xf numFmtId="164" fontId="10" fillId="6" borderId="2" xfId="1" applyNumberFormat="1" applyFont="1" applyFill="1" applyBorder="1"/>
    <xf numFmtId="0" fontId="10" fillId="6" borderId="2" xfId="0" applyFont="1" applyFill="1" applyBorder="1" applyAlignment="1">
      <alignment horizontal="center"/>
    </xf>
    <xf numFmtId="166" fontId="10" fillId="6" borderId="50" xfId="1" applyNumberFormat="1" applyFont="1" applyFill="1" applyBorder="1"/>
    <xf numFmtId="166" fontId="10" fillId="6" borderId="0" xfId="0" applyNumberFormat="1" applyFont="1" applyFill="1"/>
    <xf numFmtId="166" fontId="38" fillId="6" borderId="0" xfId="0" applyNumberFormat="1" applyFont="1" applyFill="1" applyAlignment="1">
      <alignment vertical="center"/>
    </xf>
    <xf numFmtId="0" fontId="20" fillId="0" borderId="1" xfId="0" applyFont="1" applyBorder="1" applyAlignment="1">
      <alignment horizontal="center" wrapText="1"/>
    </xf>
    <xf numFmtId="166" fontId="20" fillId="0" borderId="1" xfId="0" applyNumberFormat="1" applyFont="1" applyBorder="1"/>
    <xf numFmtId="166" fontId="39" fillId="0" borderId="1" xfId="0" applyNumberFormat="1" applyFont="1" applyBorder="1" applyAlignment="1">
      <alignment horizontal="right"/>
    </xf>
    <xf numFmtId="166" fontId="20" fillId="2" borderId="1" xfId="0" applyNumberFormat="1" applyFont="1" applyFill="1" applyBorder="1" applyAlignment="1">
      <alignment horizontal="left"/>
    </xf>
    <xf numFmtId="166" fontId="20" fillId="2" borderId="1" xfId="0" applyNumberFormat="1" applyFont="1" applyFill="1" applyBorder="1" applyAlignment="1">
      <alignment horizontal="right"/>
    </xf>
    <xf numFmtId="0" fontId="10" fillId="0" borderId="4" xfId="0" applyFont="1" applyBorder="1" applyAlignment="1">
      <alignment horizontal="center"/>
    </xf>
    <xf numFmtId="166" fontId="10" fillId="0" borderId="6" xfId="0" applyNumberFormat="1" applyFont="1" applyBorder="1" applyAlignment="1">
      <alignment horizontal="left"/>
    </xf>
    <xf numFmtId="166" fontId="10" fillId="6" borderId="3" xfId="0" applyNumberFormat="1" applyFont="1" applyFill="1" applyBorder="1"/>
    <xf numFmtId="166" fontId="20" fillId="0" borderId="15" xfId="0" applyNumberFormat="1" applyFont="1" applyBorder="1"/>
    <xf numFmtId="166" fontId="10" fillId="4" borderId="15" xfId="1" applyNumberFormat="1" applyFont="1" applyFill="1" applyBorder="1"/>
    <xf numFmtId="166" fontId="10" fillId="6" borderId="24" xfId="0" applyNumberFormat="1" applyFont="1" applyFill="1" applyBorder="1"/>
    <xf numFmtId="0" fontId="10" fillId="0" borderId="1" xfId="0" applyFont="1" applyBorder="1" applyAlignment="1">
      <alignment horizontal="center"/>
    </xf>
    <xf numFmtId="0" fontId="10" fillId="0" borderId="13" xfId="0" applyFont="1" applyBorder="1" applyAlignment="1">
      <alignment wrapText="1"/>
    </xf>
    <xf numFmtId="0" fontId="20" fillId="12" borderId="13" xfId="0" applyFont="1" applyFill="1" applyBorder="1" applyAlignment="1">
      <alignment vertical="center"/>
    </xf>
    <xf numFmtId="166" fontId="10" fillId="0" borderId="13" xfId="0" applyNumberFormat="1" applyFont="1" applyBorder="1" applyAlignment="1">
      <alignment horizontal="left"/>
    </xf>
    <xf numFmtId="164" fontId="10" fillId="4" borderId="11" xfId="1" applyNumberFormat="1" applyFont="1" applyFill="1" applyBorder="1"/>
    <xf numFmtId="164" fontId="10" fillId="4" borderId="51" xfId="1" applyNumberFormat="1" applyFont="1" applyFill="1" applyBorder="1"/>
    <xf numFmtId="165" fontId="10" fillId="0" borderId="15" xfId="0" applyNumberFormat="1" applyFont="1" applyBorder="1"/>
    <xf numFmtId="166" fontId="10" fillId="0" borderId="15" xfId="0" applyNumberFormat="1" applyFont="1" applyBorder="1"/>
    <xf numFmtId="0" fontId="20" fillId="0" borderId="15" xfId="0" applyFont="1" applyBorder="1" applyAlignment="1">
      <alignment horizontal="center" vertical="center" wrapText="1"/>
    </xf>
    <xf numFmtId="166" fontId="20" fillId="0" borderId="15" xfId="0" applyNumberFormat="1" applyFont="1" applyBorder="1" applyAlignment="1">
      <alignment horizontal="center" vertical="center" wrapText="1"/>
    </xf>
    <xf numFmtId="165" fontId="10" fillId="0" borderId="6" xfId="0" applyNumberFormat="1" applyFont="1" applyBorder="1"/>
    <xf numFmtId="164" fontId="10" fillId="6" borderId="0" xfId="1" applyNumberFormat="1" applyFont="1" applyFill="1" applyBorder="1"/>
    <xf numFmtId="0" fontId="20" fillId="6" borderId="5" xfId="0" applyFont="1" applyFill="1" applyBorder="1" applyAlignment="1">
      <alignment horizontal="center" wrapText="1"/>
    </xf>
    <xf numFmtId="0" fontId="20" fillId="37" borderId="13" xfId="0" applyFont="1" applyFill="1" applyBorder="1" applyAlignment="1">
      <alignment horizontal="center" wrapText="1"/>
    </xf>
    <xf numFmtId="0" fontId="20" fillId="6" borderId="0" xfId="0" applyFont="1" applyFill="1" applyAlignment="1">
      <alignment horizontal="center" wrapText="1"/>
    </xf>
    <xf numFmtId="0" fontId="20" fillId="6" borderId="0" xfId="0" applyFont="1" applyFill="1" applyAlignment="1">
      <alignment vertical="center"/>
    </xf>
    <xf numFmtId="166" fontId="10" fillId="6" borderId="0" xfId="1" applyNumberFormat="1" applyFont="1" applyFill="1" applyBorder="1"/>
    <xf numFmtId="166" fontId="10" fillId="6" borderId="10" xfId="0" applyNumberFormat="1" applyFont="1" applyFill="1" applyBorder="1"/>
    <xf numFmtId="166" fontId="20" fillId="2" borderId="15" xfId="0" applyNumberFormat="1" applyFont="1" applyFill="1" applyBorder="1" applyAlignment="1">
      <alignment horizontal="right"/>
    </xf>
    <xf numFmtId="166" fontId="10" fillId="0" borderId="18" xfId="0" applyNumberFormat="1" applyFont="1" applyBorder="1" applyAlignment="1">
      <alignment horizontal="left"/>
    </xf>
    <xf numFmtId="166" fontId="10" fillId="6" borderId="17" xfId="1" applyNumberFormat="1" applyFont="1" applyFill="1" applyBorder="1"/>
    <xf numFmtId="166" fontId="10" fillId="6" borderId="0" xfId="0" applyNumberFormat="1" applyFont="1" applyFill="1" applyAlignment="1">
      <alignment wrapText="1"/>
    </xf>
    <xf numFmtId="9" fontId="10" fillId="6" borderId="0" xfId="2" applyFont="1" applyFill="1" applyBorder="1" applyAlignment="1">
      <alignment horizontal="center" vertical="center" wrapText="1"/>
    </xf>
    <xf numFmtId="166" fontId="10" fillId="6" borderId="0" xfId="0" applyNumberFormat="1" applyFont="1" applyFill="1" applyAlignment="1">
      <alignment horizontal="left"/>
    </xf>
    <xf numFmtId="166" fontId="10" fillId="6" borderId="17" xfId="0" applyNumberFormat="1" applyFont="1" applyFill="1" applyBorder="1" applyAlignment="1">
      <alignment horizontal="left"/>
    </xf>
    <xf numFmtId="0" fontId="20" fillId="6" borderId="10" xfId="0" applyFont="1" applyFill="1" applyBorder="1" applyAlignment="1">
      <alignment vertical="center"/>
    </xf>
    <xf numFmtId="9" fontId="10" fillId="6" borderId="10" xfId="2" applyFont="1" applyFill="1" applyBorder="1" applyAlignment="1">
      <alignment horizontal="center" vertical="center" wrapText="1"/>
    </xf>
    <xf numFmtId="166" fontId="10" fillId="6" borderId="10" xfId="1" applyNumberFormat="1" applyFont="1" applyFill="1" applyBorder="1"/>
    <xf numFmtId="166" fontId="10" fillId="6" borderId="10" xfId="0" applyNumberFormat="1" applyFont="1" applyFill="1" applyBorder="1" applyAlignment="1">
      <alignment horizontal="left"/>
    </xf>
    <xf numFmtId="166" fontId="10" fillId="6" borderId="18" xfId="0" applyNumberFormat="1" applyFont="1" applyFill="1" applyBorder="1" applyAlignment="1">
      <alignment horizontal="left"/>
    </xf>
    <xf numFmtId="9" fontId="10" fillId="12" borderId="23" xfId="2" applyFont="1" applyFill="1" applyBorder="1" applyAlignment="1">
      <alignment horizontal="center" vertical="center" wrapText="1"/>
    </xf>
    <xf numFmtId="9" fontId="10" fillId="12" borderId="16" xfId="2" applyFont="1" applyFill="1" applyBorder="1" applyAlignment="1">
      <alignment horizontal="center" vertical="center" wrapText="1"/>
    </xf>
    <xf numFmtId="9" fontId="10" fillId="12" borderId="39" xfId="2" applyFont="1" applyFill="1" applyBorder="1" applyAlignment="1">
      <alignment horizontal="center" vertical="center" wrapText="1"/>
    </xf>
    <xf numFmtId="9" fontId="10" fillId="12" borderId="18" xfId="2" applyFont="1" applyFill="1" applyBorder="1" applyAlignment="1">
      <alignment horizontal="center" vertical="center" wrapText="1"/>
    </xf>
    <xf numFmtId="0" fontId="20" fillId="6" borderId="24" xfId="0" applyFont="1" applyFill="1" applyBorder="1" applyAlignment="1">
      <alignment horizontal="center" wrapText="1"/>
    </xf>
    <xf numFmtId="0" fontId="20" fillId="6" borderId="24" xfId="0" applyFont="1" applyFill="1" applyBorder="1" applyAlignment="1">
      <alignment vertical="center"/>
    </xf>
    <xf numFmtId="166" fontId="10" fillId="0" borderId="39" xfId="0" applyNumberFormat="1" applyFont="1" applyBorder="1" applyAlignment="1">
      <alignment wrapText="1"/>
    </xf>
    <xf numFmtId="166" fontId="10" fillId="0" borderId="4" xfId="0" applyNumberFormat="1" applyFont="1" applyBorder="1"/>
    <xf numFmtId="0" fontId="20" fillId="37" borderId="23" xfId="0" applyFont="1" applyFill="1" applyBorder="1" applyAlignment="1">
      <alignment horizontal="center" wrapText="1"/>
    </xf>
    <xf numFmtId="0" fontId="20" fillId="37" borderId="24" xfId="0" applyFont="1" applyFill="1" applyBorder="1" applyAlignment="1">
      <alignment horizontal="center" wrapText="1"/>
    </xf>
    <xf numFmtId="0" fontId="20" fillId="37" borderId="39" xfId="0" applyFont="1" applyFill="1" applyBorder="1" applyAlignment="1">
      <alignment horizontal="center" wrapText="1"/>
    </xf>
    <xf numFmtId="0" fontId="20" fillId="37" borderId="10" xfId="0" applyFont="1" applyFill="1" applyBorder="1" applyAlignment="1">
      <alignment horizontal="center" wrapText="1"/>
    </xf>
    <xf numFmtId="0" fontId="10" fillId="0" borderId="39" xfId="0" applyFont="1" applyBorder="1"/>
    <xf numFmtId="166" fontId="10" fillId="0" borderId="18" xfId="0" applyNumberFormat="1" applyFont="1" applyBorder="1" applyAlignment="1">
      <alignment wrapText="1"/>
    </xf>
    <xf numFmtId="166" fontId="10" fillId="0" borderId="6" xfId="0" applyNumberFormat="1" applyFont="1" applyBorder="1" applyAlignment="1">
      <alignment wrapText="1"/>
    </xf>
    <xf numFmtId="0" fontId="20" fillId="37" borderId="3" xfId="0" applyFont="1" applyFill="1" applyBorder="1" applyAlignment="1">
      <alignment horizontal="center" wrapText="1"/>
    </xf>
    <xf numFmtId="166" fontId="10" fillId="0" borderId="4" xfId="0" applyNumberFormat="1" applyFont="1" applyBorder="1" applyAlignment="1">
      <alignment wrapText="1"/>
    </xf>
    <xf numFmtId="0" fontId="20" fillId="12" borderId="15" xfId="0" applyFont="1" applyFill="1" applyBorder="1" applyAlignment="1">
      <alignment vertical="center"/>
    </xf>
    <xf numFmtId="0" fontId="10" fillId="0" borderId="4" xfId="0" applyFont="1" applyBorder="1" applyAlignment="1">
      <alignment wrapText="1"/>
    </xf>
    <xf numFmtId="0" fontId="20" fillId="12" borderId="3" xfId="0" applyFont="1" applyFill="1" applyBorder="1" applyAlignment="1">
      <alignment vertical="center"/>
    </xf>
    <xf numFmtId="166" fontId="10" fillId="38" borderId="13" xfId="0" applyNumberFormat="1" applyFont="1" applyFill="1" applyBorder="1" applyAlignment="1">
      <alignment wrapText="1"/>
    </xf>
    <xf numFmtId="166" fontId="10" fillId="38" borderId="3" xfId="0" applyNumberFormat="1" applyFont="1" applyFill="1" applyBorder="1" applyAlignment="1">
      <alignment wrapText="1"/>
    </xf>
    <xf numFmtId="0" fontId="20" fillId="6" borderId="5" xfId="0" applyFont="1" applyFill="1" applyBorder="1" applyAlignment="1">
      <alignment vertical="center"/>
    </xf>
    <xf numFmtId="166" fontId="10" fillId="38" borderId="15" xfId="0" applyNumberFormat="1" applyFont="1" applyFill="1" applyBorder="1" applyAlignment="1">
      <alignment wrapText="1"/>
    </xf>
    <xf numFmtId="0" fontId="20" fillId="6" borderId="4" xfId="0" applyFont="1" applyFill="1" applyBorder="1" applyAlignment="1">
      <alignment vertical="center"/>
    </xf>
    <xf numFmtId="0" fontId="20" fillId="6" borderId="6" xfId="0" applyFont="1" applyFill="1" applyBorder="1" applyAlignment="1">
      <alignment vertical="center"/>
    </xf>
    <xf numFmtId="164" fontId="20" fillId="4" borderId="1" xfId="1" applyNumberFormat="1" applyFont="1" applyFill="1" applyBorder="1" applyAlignment="1">
      <alignment horizontal="center" wrapText="1"/>
    </xf>
    <xf numFmtId="164" fontId="20" fillId="4" borderId="1" xfId="1" applyNumberFormat="1" applyFont="1" applyFill="1" applyBorder="1" applyAlignment="1">
      <alignment horizontal="center"/>
    </xf>
    <xf numFmtId="0" fontId="19" fillId="0" borderId="0" xfId="0" applyFont="1" applyAlignment="1">
      <alignment horizontal="center"/>
    </xf>
    <xf numFmtId="0" fontId="19" fillId="0" borderId="10" xfId="0" applyFont="1" applyBorder="1" applyAlignment="1">
      <alignment horizontal="center"/>
    </xf>
    <xf numFmtId="0" fontId="20" fillId="5" borderId="0" xfId="0" applyFont="1" applyFill="1" applyAlignment="1">
      <alignment horizontal="center" wrapText="1"/>
    </xf>
    <xf numFmtId="0" fontId="20" fillId="6" borderId="1" xfId="0" applyFont="1" applyFill="1" applyBorder="1" applyAlignment="1">
      <alignment horizontal="center" wrapText="1"/>
    </xf>
    <xf numFmtId="0" fontId="20" fillId="7" borderId="0" xfId="0" applyFont="1" applyFill="1" applyAlignment="1">
      <alignment horizontal="center" wrapText="1"/>
    </xf>
    <xf numFmtId="0" fontId="20" fillId="36" borderId="0" xfId="0" applyFont="1" applyFill="1" applyAlignment="1">
      <alignment horizontal="center" wrapText="1"/>
    </xf>
    <xf numFmtId="0" fontId="20" fillId="39" borderId="0" xfId="0" applyFont="1" applyFill="1" applyAlignment="1">
      <alignment horizontal="center" wrapText="1"/>
    </xf>
    <xf numFmtId="0" fontId="20" fillId="0" borderId="0" xfId="0" applyFont="1" applyAlignment="1">
      <alignment horizontal="center" wrapText="1"/>
    </xf>
    <xf numFmtId="166" fontId="10" fillId="0" borderId="0" xfId="0" applyNumberFormat="1" applyFont="1" applyAlignment="1">
      <alignment wrapText="1"/>
    </xf>
    <xf numFmtId="0" fontId="20" fillId="2" borderId="10" xfId="0" applyFont="1" applyFill="1" applyBorder="1" applyAlignment="1">
      <alignment horizontal="right"/>
    </xf>
    <xf numFmtId="2" fontId="37" fillId="0" borderId="4" xfId="0" applyNumberFormat="1" applyFont="1" applyBorder="1"/>
    <xf numFmtId="2" fontId="10" fillId="0" borderId="4" xfId="0" applyNumberFormat="1" applyFont="1" applyBorder="1"/>
    <xf numFmtId="2" fontId="10" fillId="0" borderId="23" xfId="0" applyNumberFormat="1" applyFont="1" applyBorder="1"/>
    <xf numFmtId="10" fontId="10" fillId="0" borderId="3" xfId="2" applyNumberFormat="1" applyFont="1" applyBorder="1" applyAlignment="1">
      <alignment horizontal="center" vertical="center" wrapText="1"/>
    </xf>
    <xf numFmtId="10" fontId="10" fillId="29" borderId="3" xfId="2" applyNumberFormat="1" applyFont="1" applyFill="1" applyBorder="1" applyAlignment="1">
      <alignment horizontal="center" vertical="center" wrapText="1"/>
    </xf>
    <xf numFmtId="164" fontId="15" fillId="4" borderId="5" xfId="1" applyNumberFormat="1" applyFont="1" applyFill="1" applyBorder="1" applyAlignment="1">
      <alignment horizontal="center"/>
    </xf>
    <xf numFmtId="0" fontId="20" fillId="4" borderId="4" xfId="0" applyFont="1" applyFill="1" applyBorder="1" applyAlignment="1">
      <alignment horizontal="center" wrapText="1"/>
    </xf>
    <xf numFmtId="0" fontId="10" fillId="4" borderId="4" xfId="0" applyFont="1" applyFill="1" applyBorder="1"/>
    <xf numFmtId="0" fontId="20" fillId="2" borderId="4" xfId="0" applyFont="1" applyFill="1" applyBorder="1"/>
    <xf numFmtId="164" fontId="20" fillId="0" borderId="6" xfId="1" applyNumberFormat="1" applyFont="1" applyBorder="1" applyAlignment="1">
      <alignment horizontal="center" wrapText="1"/>
    </xf>
    <xf numFmtId="166" fontId="10" fillId="6" borderId="3" xfId="1" applyNumberFormat="1" applyFont="1" applyFill="1" applyBorder="1"/>
    <xf numFmtId="0" fontId="20" fillId="2" borderId="3" xfId="0" applyFont="1" applyFill="1" applyBorder="1" applyAlignment="1">
      <alignment horizontal="right"/>
    </xf>
    <xf numFmtId="0" fontId="10" fillId="0" borderId="3" xfId="0" applyFont="1" applyBorder="1" applyAlignment="1">
      <alignment horizontal="right"/>
    </xf>
    <xf numFmtId="0" fontId="20" fillId="4" borderId="3" xfId="0" applyFont="1" applyFill="1" applyBorder="1"/>
    <xf numFmtId="10" fontId="10" fillId="0" borderId="1" xfId="2" applyNumberFormat="1" applyFont="1" applyBorder="1" applyAlignment="1">
      <alignment wrapText="1"/>
    </xf>
    <xf numFmtId="10" fontId="10" fillId="0" borderId="4" xfId="2" applyNumberFormat="1" applyFont="1" applyBorder="1" applyAlignment="1">
      <alignment wrapText="1"/>
    </xf>
    <xf numFmtId="2" fontId="10" fillId="0" borderId="1" xfId="1" applyNumberFormat="1" applyFont="1" applyFill="1" applyBorder="1"/>
    <xf numFmtId="0" fontId="11" fillId="4" borderId="1" xfId="0" applyFont="1" applyFill="1" applyBorder="1" applyAlignment="1">
      <alignment vertical="center"/>
    </xf>
    <xf numFmtId="0" fontId="20" fillId="4" borderId="1" xfId="0" applyFont="1" applyFill="1" applyBorder="1" applyAlignment="1">
      <alignment horizontal="left" vertical="center"/>
    </xf>
    <xf numFmtId="0" fontId="34" fillId="12" borderId="6" xfId="0" applyFont="1" applyFill="1" applyBorder="1" applyAlignment="1">
      <alignment horizontal="center"/>
    </xf>
    <xf numFmtId="166" fontId="37" fillId="4" borderId="17" xfId="1" applyNumberFormat="1" applyFont="1" applyFill="1" applyBorder="1"/>
    <xf numFmtId="0" fontId="10" fillId="0" borderId="15" xfId="0" applyFont="1" applyBorder="1" applyAlignment="1">
      <alignment horizontal="left" indent="2"/>
    </xf>
    <xf numFmtId="0" fontId="34" fillId="12" borderId="10" xfId="0" applyFont="1" applyFill="1" applyBorder="1" applyAlignment="1">
      <alignment horizontal="center"/>
    </xf>
    <xf numFmtId="0" fontId="34" fillId="12" borderId="18" xfId="0" applyFont="1" applyFill="1" applyBorder="1" applyAlignment="1">
      <alignment horizontal="center"/>
    </xf>
    <xf numFmtId="0" fontId="20" fillId="6" borderId="6" xfId="0" applyFont="1" applyFill="1" applyBorder="1" applyAlignment="1">
      <alignment horizontal="center" wrapText="1"/>
    </xf>
    <xf numFmtId="0" fontId="20" fillId="12" borderId="16" xfId="0" applyFont="1" applyFill="1" applyBorder="1" applyAlignment="1">
      <alignment horizontal="center"/>
    </xf>
    <xf numFmtId="0" fontId="20" fillId="12" borderId="17" xfId="0" applyFont="1" applyFill="1" applyBorder="1" applyAlignment="1">
      <alignment horizontal="center"/>
    </xf>
    <xf numFmtId="0" fontId="20" fillId="12" borderId="18" xfId="0" applyFont="1" applyFill="1" applyBorder="1" applyAlignment="1">
      <alignment horizontal="center"/>
    </xf>
    <xf numFmtId="0" fontId="10" fillId="12" borderId="17" xfId="0" applyFont="1" applyFill="1" applyBorder="1" applyAlignment="1">
      <alignment horizontal="center"/>
    </xf>
    <xf numFmtId="0" fontId="10" fillId="12" borderId="18" xfId="0" applyFont="1" applyFill="1" applyBorder="1" applyAlignment="1">
      <alignment horizontal="center"/>
    </xf>
    <xf numFmtId="0" fontId="20" fillId="29" borderId="4" xfId="0" applyFont="1" applyFill="1" applyBorder="1" applyAlignment="1">
      <alignment horizontal="center" wrapText="1"/>
    </xf>
    <xf numFmtId="0" fontId="20" fillId="29" borderId="1" xfId="0" applyFont="1" applyFill="1" applyBorder="1" applyAlignment="1">
      <alignment horizontal="center" wrapText="1"/>
    </xf>
    <xf numFmtId="0" fontId="0" fillId="0" borderId="3" xfId="0" applyBorder="1"/>
    <xf numFmtId="166" fontId="10" fillId="6" borderId="6" xfId="1" applyNumberFormat="1" applyFont="1" applyFill="1" applyBorder="1"/>
    <xf numFmtId="166" fontId="10" fillId="6" borderId="2" xfId="1" applyNumberFormat="1" applyFont="1" applyFill="1" applyBorder="1"/>
    <xf numFmtId="166" fontId="10" fillId="6" borderId="1" xfId="1" applyNumberFormat="1" applyFont="1" applyFill="1" applyBorder="1"/>
    <xf numFmtId="166" fontId="10" fillId="6" borderId="1" xfId="0" applyNumberFormat="1" applyFont="1" applyFill="1" applyBorder="1" applyAlignment="1">
      <alignment horizontal="left"/>
    </xf>
    <xf numFmtId="2" fontId="37" fillId="0" borderId="23" xfId="0" applyNumberFormat="1" applyFont="1" applyBorder="1"/>
    <xf numFmtId="2" fontId="37" fillId="6" borderId="4" xfId="0" applyNumberFormat="1" applyFont="1" applyFill="1" applyBorder="1"/>
    <xf numFmtId="0" fontId="0" fillId="35" borderId="0" xfId="0" applyFill="1" applyAlignment="1">
      <alignment horizontal="center"/>
    </xf>
    <xf numFmtId="166" fontId="53" fillId="0" borderId="2" xfId="1" applyNumberFormat="1" applyFont="1" applyFill="1" applyBorder="1" applyAlignment="1">
      <alignment horizontal="left"/>
    </xf>
    <xf numFmtId="0" fontId="0" fillId="0" borderId="0" xfId="2" applyNumberFormat="1" applyFont="1" applyBorder="1"/>
    <xf numFmtId="0" fontId="0" fillId="0" borderId="17" xfId="0" applyBorder="1"/>
    <xf numFmtId="2" fontId="0" fillId="0" borderId="17" xfId="0" applyNumberFormat="1" applyBorder="1"/>
    <xf numFmtId="0" fontId="8" fillId="40" borderId="52" xfId="0" applyFont="1" applyFill="1" applyBorder="1" applyAlignment="1">
      <alignment horizontal="left" vertical="center" wrapText="1"/>
    </xf>
    <xf numFmtId="0" fontId="8" fillId="40" borderId="52" xfId="0" applyFont="1" applyFill="1" applyBorder="1" applyAlignment="1">
      <alignment horizontal="center" vertical="center" wrapText="1"/>
    </xf>
    <xf numFmtId="0" fontId="8" fillId="41" borderId="52" xfId="0" applyFont="1" applyFill="1" applyBorder="1" applyAlignment="1">
      <alignment horizontal="left" vertical="center" wrapText="1"/>
    </xf>
    <xf numFmtId="0" fontId="8" fillId="41" borderId="52" xfId="0" applyFont="1" applyFill="1" applyBorder="1" applyAlignment="1">
      <alignment horizontal="center" vertical="center" wrapText="1"/>
    </xf>
    <xf numFmtId="0" fontId="54" fillId="42" borderId="53" xfId="0" applyFont="1" applyFill="1" applyBorder="1" applyAlignment="1">
      <alignment vertical="center" wrapText="1"/>
    </xf>
    <xf numFmtId="0" fontId="55" fillId="42" borderId="53" xfId="0" applyFont="1" applyFill="1" applyBorder="1" applyAlignment="1">
      <alignment vertical="center" wrapText="1"/>
    </xf>
    <xf numFmtId="6" fontId="56" fillId="42" borderId="53" xfId="0" applyNumberFormat="1" applyFont="1" applyFill="1" applyBorder="1" applyAlignment="1">
      <alignment vertical="center" wrapText="1"/>
    </xf>
    <xf numFmtId="0" fontId="54" fillId="43" borderId="53" xfId="0" applyFont="1" applyFill="1" applyBorder="1" applyAlignment="1">
      <alignment vertical="center" wrapText="1"/>
    </xf>
    <xf numFmtId="0" fontId="55" fillId="43" borderId="53" xfId="0" applyFont="1" applyFill="1" applyBorder="1" applyAlignment="1">
      <alignment vertical="center" wrapText="1"/>
    </xf>
    <xf numFmtId="6" fontId="56" fillId="43" borderId="53" xfId="0" applyNumberFormat="1" applyFont="1" applyFill="1" applyBorder="1" applyAlignment="1">
      <alignment vertical="center" wrapText="1"/>
    </xf>
    <xf numFmtId="0" fontId="8" fillId="4" borderId="52" xfId="0" applyFont="1" applyFill="1" applyBorder="1" applyAlignment="1">
      <alignment horizontal="left" vertical="center" wrapText="1"/>
    </xf>
    <xf numFmtId="0" fontId="8" fillId="4" borderId="52" xfId="0" applyFont="1" applyFill="1" applyBorder="1" applyAlignment="1">
      <alignment horizontal="center" vertical="center" wrapText="1"/>
    </xf>
    <xf numFmtId="0" fontId="8" fillId="44" borderId="52" xfId="0" applyFont="1" applyFill="1" applyBorder="1" applyAlignment="1">
      <alignment horizontal="left" vertical="center" wrapText="1"/>
    </xf>
    <xf numFmtId="0" fontId="8" fillId="44" borderId="52" xfId="0" applyFont="1" applyFill="1" applyBorder="1" applyAlignment="1">
      <alignment horizontal="center" vertical="center" wrapText="1"/>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horizontal="left" vertical="center" indent="6"/>
    </xf>
    <xf numFmtId="0" fontId="59" fillId="0" borderId="0" xfId="0" applyFont="1" applyAlignment="1">
      <alignment horizontal="left" vertical="center" indent="10"/>
    </xf>
    <xf numFmtId="0" fontId="63" fillId="0" borderId="0" xfId="0" applyFont="1" applyAlignment="1">
      <alignment horizontal="left" vertical="center" indent="6"/>
    </xf>
    <xf numFmtId="0" fontId="66" fillId="0" borderId="0" xfId="0" applyFont="1" applyAlignment="1">
      <alignment horizontal="left" vertical="center" indent="10"/>
    </xf>
    <xf numFmtId="0" fontId="0" fillId="45" borderId="0" xfId="0" applyFill="1"/>
    <xf numFmtId="0" fontId="0" fillId="46" borderId="0" xfId="0" applyFill="1"/>
    <xf numFmtId="0" fontId="0" fillId="4" borderId="0" xfId="0" applyFill="1"/>
    <xf numFmtId="0" fontId="8" fillId="47" borderId="52" xfId="0" applyFont="1" applyFill="1" applyBorder="1" applyAlignment="1">
      <alignment horizontal="left" vertical="center" wrapText="1"/>
    </xf>
    <xf numFmtId="0" fontId="8" fillId="47" borderId="52" xfId="0" applyFont="1" applyFill="1" applyBorder="1" applyAlignment="1">
      <alignment horizontal="center" vertical="center" wrapText="1"/>
    </xf>
    <xf numFmtId="0" fontId="68" fillId="0" borderId="0" xfId="0" applyFont="1"/>
    <xf numFmtId="0" fontId="69" fillId="0" borderId="0" xfId="0" applyFont="1" applyAlignment="1">
      <alignment horizontal="center"/>
    </xf>
    <xf numFmtId="1" fontId="10" fillId="0" borderId="13" xfId="2" applyNumberFormat="1" applyFont="1" applyBorder="1" applyAlignment="1">
      <alignment wrapText="1"/>
    </xf>
    <xf numFmtId="1" fontId="10" fillId="0" borderId="39" xfId="2" applyNumberFormat="1" applyFont="1" applyBorder="1" applyAlignment="1">
      <alignment wrapText="1"/>
    </xf>
    <xf numFmtId="0" fontId="70" fillId="0" borderId="0" xfId="0" applyFont="1"/>
    <xf numFmtId="10" fontId="4" fillId="48" borderId="26" xfId="2" applyNumberFormat="1" applyFont="1" applyFill="1" applyBorder="1" applyAlignment="1">
      <alignment horizontal="center" vertical="center"/>
    </xf>
    <xf numFmtId="0" fontId="4" fillId="48" borderId="59" xfId="0" applyFont="1" applyFill="1" applyBorder="1" applyAlignment="1">
      <alignment horizontal="center" vertical="center" wrapText="1"/>
    </xf>
    <xf numFmtId="0" fontId="70" fillId="0" borderId="0" xfId="0" applyFont="1" applyAlignment="1">
      <alignment horizontal="center"/>
    </xf>
    <xf numFmtId="0" fontId="4" fillId="21" borderId="26" xfId="0" applyFont="1" applyFill="1" applyBorder="1" applyAlignment="1">
      <alignment horizontal="center" vertical="center" wrapText="1"/>
    </xf>
    <xf numFmtId="10" fontId="4" fillId="21" borderId="26" xfId="2" applyNumberFormat="1" applyFont="1" applyFill="1" applyBorder="1" applyAlignment="1">
      <alignment horizontal="center" vertical="center" wrapText="1"/>
    </xf>
    <xf numFmtId="0" fontId="4" fillId="18" borderId="60" xfId="0" applyFont="1" applyFill="1" applyBorder="1" applyAlignment="1">
      <alignment horizontal="center" vertical="center" wrapText="1"/>
    </xf>
    <xf numFmtId="10" fontId="4" fillId="18" borderId="60" xfId="2" applyNumberFormat="1" applyFont="1" applyFill="1" applyBorder="1" applyAlignment="1">
      <alignment horizontal="center" vertical="center" wrapText="1"/>
    </xf>
    <xf numFmtId="0" fontId="4" fillId="49" borderId="60" xfId="0" applyFont="1" applyFill="1" applyBorder="1" applyAlignment="1">
      <alignment horizontal="center" vertical="center" wrapText="1"/>
    </xf>
    <xf numFmtId="10" fontId="4" fillId="49" borderId="60" xfId="2" applyNumberFormat="1" applyFont="1" applyFill="1" applyBorder="1" applyAlignment="1">
      <alignment horizontal="center" vertical="center" wrapText="1"/>
    </xf>
    <xf numFmtId="0" fontId="4" fillId="50" borderId="60" xfId="0" applyFont="1" applyFill="1" applyBorder="1" applyAlignment="1">
      <alignment horizontal="center" vertical="center" wrapText="1"/>
    </xf>
    <xf numFmtId="10" fontId="4" fillId="50" borderId="60" xfId="2" applyNumberFormat="1" applyFont="1" applyFill="1" applyBorder="1" applyAlignment="1">
      <alignment horizontal="center" vertical="center" wrapText="1"/>
    </xf>
    <xf numFmtId="0" fontId="4" fillId="51" borderId="60" xfId="0" applyFont="1" applyFill="1" applyBorder="1" applyAlignment="1">
      <alignment horizontal="center" vertical="center" wrapText="1"/>
    </xf>
    <xf numFmtId="10" fontId="4" fillId="51" borderId="60" xfId="2" applyNumberFormat="1" applyFont="1" applyFill="1" applyBorder="1" applyAlignment="1">
      <alignment horizontal="center" vertical="center" wrapText="1"/>
    </xf>
    <xf numFmtId="9" fontId="5" fillId="0" borderId="61" xfId="2" applyFont="1" applyFill="1" applyBorder="1" applyAlignment="1">
      <alignment horizontal="center"/>
    </xf>
    <xf numFmtId="2" fontId="70" fillId="0" borderId="62" xfId="0" applyNumberFormat="1" applyFont="1" applyBorder="1" applyAlignment="1">
      <alignment horizontal="center"/>
    </xf>
    <xf numFmtId="1" fontId="70" fillId="0" borderId="61" xfId="0" applyNumberFormat="1" applyFont="1" applyBorder="1" applyAlignment="1">
      <alignment horizontal="center"/>
    </xf>
    <xf numFmtId="10" fontId="5" fillId="0" borderId="62" xfId="2" applyNumberFormat="1" applyFont="1" applyFill="1" applyBorder="1" applyAlignment="1">
      <alignment horizontal="center"/>
    </xf>
    <xf numFmtId="2" fontId="5" fillId="0" borderId="62" xfId="2" applyNumberFormat="1" applyFont="1" applyFill="1" applyBorder="1" applyAlignment="1">
      <alignment horizontal="center"/>
    </xf>
    <xf numFmtId="9" fontId="5" fillId="0" borderId="33" xfId="2" applyFont="1" applyFill="1" applyBorder="1" applyAlignment="1">
      <alignment horizontal="center"/>
    </xf>
    <xf numFmtId="2" fontId="70" fillId="0" borderId="32" xfId="0" applyNumberFormat="1" applyFont="1" applyBorder="1" applyAlignment="1">
      <alignment horizontal="center"/>
    </xf>
    <xf numFmtId="1" fontId="70" fillId="0" borderId="14" xfId="0" applyNumberFormat="1" applyFont="1" applyBorder="1" applyAlignment="1">
      <alignment horizontal="center"/>
    </xf>
    <xf numFmtId="10" fontId="5" fillId="0" borderId="32" xfId="2" applyNumberFormat="1" applyFont="1" applyFill="1" applyBorder="1" applyAlignment="1">
      <alignment horizontal="center"/>
    </xf>
    <xf numFmtId="9" fontId="5" fillId="0" borderId="14" xfId="2" applyFont="1" applyFill="1" applyBorder="1" applyAlignment="1">
      <alignment horizontal="center"/>
    </xf>
    <xf numFmtId="2" fontId="5" fillId="0" borderId="25" xfId="2" applyNumberFormat="1" applyFont="1" applyFill="1" applyBorder="1" applyAlignment="1">
      <alignment horizontal="center"/>
    </xf>
    <xf numFmtId="10" fontId="5" fillId="0" borderId="25" xfId="2" applyNumberFormat="1" applyFont="1" applyFill="1" applyBorder="1" applyAlignment="1">
      <alignment horizontal="center"/>
    </xf>
    <xf numFmtId="172" fontId="70" fillId="0" borderId="63" xfId="0" applyNumberFormat="1" applyFont="1" applyBorder="1" applyAlignment="1">
      <alignment horizontal="center"/>
    </xf>
    <xf numFmtId="10" fontId="5" fillId="0" borderId="64" xfId="2" applyNumberFormat="1" applyFont="1" applyFill="1" applyBorder="1" applyAlignment="1">
      <alignment horizontal="center"/>
    </xf>
    <xf numFmtId="10" fontId="5" fillId="0" borderId="6" xfId="2" applyNumberFormat="1" applyFont="1" applyFill="1" applyBorder="1" applyAlignment="1">
      <alignment horizontal="center"/>
    </xf>
    <xf numFmtId="10" fontId="5" fillId="0" borderId="65" xfId="2" applyNumberFormat="1" applyFont="1" applyFill="1" applyBorder="1" applyAlignment="1">
      <alignment horizontal="center"/>
    </xf>
    <xf numFmtId="9" fontId="5" fillId="0" borderId="63" xfId="2" applyFont="1" applyFill="1" applyBorder="1" applyAlignment="1">
      <alignment horizontal="center"/>
    </xf>
    <xf numFmtId="2" fontId="70" fillId="0" borderId="65" xfId="0" applyNumberFormat="1" applyFont="1" applyBorder="1" applyAlignment="1">
      <alignment horizontal="center"/>
    </xf>
    <xf numFmtId="2" fontId="5" fillId="0" borderId="64" xfId="2" applyNumberFormat="1" applyFont="1" applyFill="1" applyBorder="1" applyAlignment="1">
      <alignment horizontal="center"/>
    </xf>
    <xf numFmtId="9" fontId="5" fillId="0" borderId="0" xfId="2" applyFont="1" applyFill="1" applyBorder="1" applyAlignment="1">
      <alignment horizontal="center"/>
    </xf>
    <xf numFmtId="2" fontId="70" fillId="0" borderId="0" xfId="0" applyNumberFormat="1" applyFont="1" applyAlignment="1">
      <alignment horizontal="center"/>
    </xf>
    <xf numFmtId="2" fontId="5" fillId="0" borderId="0" xfId="2" applyNumberFormat="1" applyFont="1" applyFill="1" applyBorder="1" applyAlignment="1">
      <alignment horizontal="center"/>
    </xf>
    <xf numFmtId="2" fontId="70" fillId="0" borderId="6" xfId="0" applyNumberFormat="1" applyFont="1" applyBorder="1" applyAlignment="1">
      <alignment horizontal="center"/>
    </xf>
    <xf numFmtId="0" fontId="4" fillId="0" borderId="10" xfId="0" applyFont="1" applyBorder="1"/>
    <xf numFmtId="0" fontId="8" fillId="0" borderId="10" xfId="0" applyFont="1" applyBorder="1"/>
    <xf numFmtId="0" fontId="8" fillId="0" borderId="0" xfId="0" applyFont="1" applyAlignment="1">
      <alignment horizontal="left"/>
    </xf>
    <xf numFmtId="0" fontId="15" fillId="0" borderId="0" xfId="0" applyFont="1"/>
    <xf numFmtId="0" fontId="70" fillId="12" borderId="0" xfId="0" applyFont="1" applyFill="1"/>
    <xf numFmtId="0" fontId="0" fillId="52" borderId="0" xfId="0" applyFill="1" applyAlignment="1">
      <alignment horizontal="center"/>
    </xf>
    <xf numFmtId="0" fontId="0" fillId="52" borderId="0" xfId="0" applyFill="1"/>
    <xf numFmtId="0" fontId="72" fillId="0" borderId="0" xfId="0" applyFont="1" applyAlignment="1">
      <alignment horizontal="center"/>
    </xf>
    <xf numFmtId="0" fontId="20" fillId="4" borderId="13" xfId="0" applyFont="1" applyFill="1" applyBorder="1" applyAlignment="1">
      <alignment horizontal="center" vertical="center"/>
    </xf>
    <xf numFmtId="0" fontId="20" fillId="4" borderId="39" xfId="0" applyFont="1" applyFill="1" applyBorder="1" applyAlignment="1">
      <alignment horizontal="center" vertical="center"/>
    </xf>
    <xf numFmtId="0" fontId="20" fillId="32" borderId="1" xfId="0" applyFont="1" applyFill="1" applyBorder="1" applyAlignment="1">
      <alignment horizontal="center" vertical="center" wrapText="1"/>
    </xf>
    <xf numFmtId="0" fontId="73" fillId="0" borderId="0" xfId="0" applyFont="1"/>
    <xf numFmtId="1" fontId="0" fillId="0" borderId="0" xfId="0" applyNumberFormat="1"/>
    <xf numFmtId="164" fontId="0" fillId="0" borderId="0" xfId="1" applyNumberFormat="1" applyFont="1"/>
    <xf numFmtId="0" fontId="69" fillId="0" borderId="0" xfId="0" applyFont="1"/>
    <xf numFmtId="168" fontId="0" fillId="0" borderId="0" xfId="0" applyNumberFormat="1" applyAlignment="1">
      <alignment horizontal="center"/>
    </xf>
    <xf numFmtId="10" fontId="15" fillId="48" borderId="1" xfId="2" applyNumberFormat="1" applyFont="1" applyFill="1" applyBorder="1" applyAlignment="1">
      <alignment horizontal="center"/>
    </xf>
    <xf numFmtId="2" fontId="15" fillId="21" borderId="1" xfId="0" applyNumberFormat="1" applyFont="1" applyFill="1" applyBorder="1" applyAlignment="1">
      <alignment horizontal="center"/>
    </xf>
    <xf numFmtId="10" fontId="15" fillId="18" borderId="1" xfId="2" applyNumberFormat="1" applyFont="1" applyFill="1" applyBorder="1" applyAlignment="1">
      <alignment horizontal="center"/>
    </xf>
    <xf numFmtId="2" fontId="15" fillId="49" borderId="1" xfId="0" applyNumberFormat="1" applyFont="1" applyFill="1" applyBorder="1" applyAlignment="1">
      <alignment horizontal="center"/>
    </xf>
    <xf numFmtId="10" fontId="15" fillId="50" borderId="1" xfId="2" applyNumberFormat="1" applyFont="1" applyFill="1" applyBorder="1" applyAlignment="1">
      <alignment horizontal="center"/>
    </xf>
    <xf numFmtId="2" fontId="15" fillId="51" borderId="1" xfId="0" applyNumberFormat="1" applyFont="1" applyFill="1" applyBorder="1" applyAlignment="1">
      <alignment horizontal="center"/>
    </xf>
    <xf numFmtId="0" fontId="34" fillId="4" borderId="0" xfId="0" applyFont="1" applyFill="1"/>
    <xf numFmtId="10" fontId="10" fillId="0" borderId="0" xfId="0" applyNumberFormat="1" applyFont="1"/>
    <xf numFmtId="166" fontId="10" fillId="0" borderId="1" xfId="0" applyNumberFormat="1" applyFont="1" applyBorder="1" applyAlignment="1">
      <alignment horizontal="center"/>
    </xf>
    <xf numFmtId="0" fontId="44" fillId="12" borderId="4" xfId="0" applyFont="1" applyFill="1" applyBorder="1" applyAlignment="1">
      <alignment horizontal="left"/>
    </xf>
    <xf numFmtId="0" fontId="10" fillId="0" borderId="5" xfId="0" applyFont="1" applyBorder="1" applyAlignment="1">
      <alignment horizontal="left"/>
    </xf>
    <xf numFmtId="170" fontId="0" fillId="0" borderId="0" xfId="2" applyNumberFormat="1" applyFont="1"/>
    <xf numFmtId="168" fontId="34" fillId="4" borderId="0" xfId="2" applyNumberFormat="1" applyFont="1" applyFill="1"/>
    <xf numFmtId="0" fontId="38" fillId="0" borderId="0" xfId="0" applyFont="1" applyAlignment="1">
      <alignment vertical="center"/>
    </xf>
    <xf numFmtId="0" fontId="19" fillId="0" borderId="0" xfId="0" applyFont="1"/>
    <xf numFmtId="0" fontId="0" fillId="0" borderId="17" xfId="2" applyNumberFormat="1" applyFont="1" applyBorder="1"/>
    <xf numFmtId="0" fontId="76" fillId="0" borderId="12" xfId="0" applyFont="1" applyBorder="1" applyAlignment="1">
      <alignment horizontal="center"/>
    </xf>
    <xf numFmtId="0" fontId="69" fillId="0" borderId="12" xfId="0" applyFont="1" applyBorder="1" applyAlignment="1">
      <alignment horizontal="center"/>
    </xf>
    <xf numFmtId="0" fontId="76" fillId="0" borderId="12" xfId="0" applyFont="1" applyBorder="1" applyAlignment="1">
      <alignment horizontal="center" wrapText="1"/>
    </xf>
    <xf numFmtId="0" fontId="44" fillId="0" borderId="12" xfId="0" applyFont="1" applyBorder="1" applyAlignment="1">
      <alignment horizontal="center" vertical="center"/>
    </xf>
    <xf numFmtId="0" fontId="20" fillId="0" borderId="0" xfId="0" applyFont="1" applyAlignment="1" applyProtection="1">
      <alignment horizontal="center" vertical="center"/>
      <protection locked="0"/>
    </xf>
    <xf numFmtId="0" fontId="77" fillId="0" borderId="0" xfId="0" applyFont="1" applyProtection="1">
      <protection locked="0"/>
    </xf>
    <xf numFmtId="0" fontId="34" fillId="0" borderId="0" xfId="5" applyFont="1" applyAlignment="1" applyProtection="1">
      <alignment horizontal="center" vertical="center"/>
      <protection locked="0"/>
    </xf>
    <xf numFmtId="0" fontId="4" fillId="0" borderId="0" xfId="5" applyFont="1" applyProtection="1">
      <protection locked="0"/>
    </xf>
    <xf numFmtId="0" fontId="20" fillId="0" borderId="0" xfId="0" applyFont="1" applyAlignment="1" applyProtection="1">
      <alignment vertical="center"/>
      <protection locked="0"/>
    </xf>
    <xf numFmtId="0" fontId="4" fillId="0" borderId="0" xfId="6" applyFont="1" applyAlignment="1" applyProtection="1">
      <alignment vertical="center"/>
      <protection locked="0"/>
    </xf>
    <xf numFmtId="0" fontId="4" fillId="0" borderId="0" xfId="6" applyFont="1" applyAlignment="1" applyProtection="1">
      <alignment horizontal="left" vertical="center"/>
      <protection locked="0"/>
    </xf>
    <xf numFmtId="0" fontId="20" fillId="0" borderId="0" xfId="0" applyFont="1" applyAlignment="1" applyProtection="1">
      <alignment horizontal="right" vertical="center"/>
      <protection locked="0"/>
    </xf>
    <xf numFmtId="0" fontId="4" fillId="0" borderId="0" xfId="0" applyFont="1" applyProtection="1">
      <protection locked="0"/>
    </xf>
    <xf numFmtId="0" fontId="10" fillId="0" borderId="0" xfId="0" applyFont="1" applyAlignment="1" applyProtection="1">
      <alignment horizontal="right" vertical="center"/>
      <protection locked="0"/>
    </xf>
    <xf numFmtId="166" fontId="10" fillId="0" borderId="0" xfId="1" applyNumberFormat="1" applyFont="1" applyFill="1" applyBorder="1" applyAlignment="1" applyProtection="1">
      <alignment vertical="center"/>
      <protection locked="0"/>
    </xf>
    <xf numFmtId="166" fontId="10" fillId="0" borderId="0" xfId="0" applyNumberFormat="1" applyFont="1" applyAlignment="1" applyProtection="1">
      <alignment vertical="center"/>
      <protection locked="0"/>
    </xf>
    <xf numFmtId="166" fontId="10" fillId="0" borderId="56" xfId="0" applyNumberFormat="1" applyFont="1" applyBorder="1" applyAlignment="1" applyProtection="1">
      <alignment vertical="center"/>
      <protection locked="0"/>
    </xf>
    <xf numFmtId="164" fontId="10" fillId="0" borderId="0" xfId="0" applyNumberFormat="1" applyFont="1" applyAlignment="1" applyProtection="1">
      <alignment vertical="center"/>
      <protection locked="0"/>
    </xf>
    <xf numFmtId="166" fontId="10" fillId="0" borderId="0" xfId="0" applyNumberFormat="1" applyFont="1" applyAlignment="1">
      <alignment vertical="center"/>
    </xf>
    <xf numFmtId="166" fontId="20" fillId="0" borderId="0" xfId="0" applyNumberFormat="1" applyFont="1" applyProtection="1">
      <protection locked="0"/>
    </xf>
    <xf numFmtId="166" fontId="10" fillId="0" borderId="0" xfId="0" applyNumberFormat="1" applyFont="1" applyProtection="1">
      <protection locked="0"/>
    </xf>
    <xf numFmtId="0" fontId="20" fillId="54" borderId="0" xfId="0" applyFont="1" applyFill="1" applyAlignment="1" applyProtection="1">
      <alignment vertical="center"/>
      <protection locked="0"/>
    </xf>
    <xf numFmtId="0" fontId="10" fillId="54" borderId="0" xfId="0" applyFont="1" applyFill="1" applyAlignment="1" applyProtection="1">
      <alignment horizontal="right" vertical="center"/>
      <protection locked="0"/>
    </xf>
    <xf numFmtId="166" fontId="10" fillId="54" borderId="0" xfId="0" applyNumberFormat="1" applyFont="1" applyFill="1" applyAlignment="1" applyProtection="1">
      <alignment vertical="center"/>
      <protection locked="0"/>
    </xf>
    <xf numFmtId="166" fontId="10" fillId="54" borderId="56" xfId="0" applyNumberFormat="1" applyFont="1" applyFill="1" applyBorder="1" applyAlignment="1" applyProtection="1">
      <alignment vertical="center"/>
      <protection locked="0"/>
    </xf>
    <xf numFmtId="166" fontId="10" fillId="54" borderId="0" xfId="0" applyNumberFormat="1" applyFont="1" applyFill="1" applyAlignment="1">
      <alignment vertical="center"/>
    </xf>
    <xf numFmtId="0" fontId="20" fillId="54" borderId="12" xfId="0" applyFont="1" applyFill="1" applyBorder="1" applyAlignment="1" applyProtection="1">
      <alignment vertical="center"/>
      <protection locked="0"/>
    </xf>
    <xf numFmtId="0" fontId="10" fillId="54" borderId="12" xfId="0" applyFont="1" applyFill="1" applyBorder="1" applyAlignment="1" applyProtection="1">
      <alignment horizontal="right" vertical="center"/>
      <protection locked="0"/>
    </xf>
    <xf numFmtId="166" fontId="10" fillId="54" borderId="12" xfId="0" applyNumberFormat="1" applyFont="1" applyFill="1" applyBorder="1" applyAlignment="1" applyProtection="1">
      <alignment vertical="center"/>
      <protection locked="0"/>
    </xf>
    <xf numFmtId="166" fontId="10" fillId="54" borderId="58" xfId="0" applyNumberFormat="1" applyFont="1" applyFill="1" applyBorder="1" applyAlignment="1" applyProtection="1">
      <alignment vertical="center"/>
      <protection locked="0"/>
    </xf>
    <xf numFmtId="0" fontId="10" fillId="0" borderId="0" xfId="0" applyFont="1" applyAlignment="1" applyProtection="1">
      <alignment vertical="center"/>
      <protection locked="0"/>
    </xf>
    <xf numFmtId="166" fontId="20" fillId="0" borderId="0" xfId="0" applyNumberFormat="1" applyFont="1" applyAlignment="1" applyProtection="1">
      <alignment vertical="center"/>
      <protection locked="0"/>
    </xf>
    <xf numFmtId="166" fontId="20" fillId="0" borderId="56" xfId="0" applyNumberFormat="1" applyFont="1" applyBorder="1" applyAlignment="1" applyProtection="1">
      <alignment vertical="center"/>
      <protection locked="0"/>
    </xf>
    <xf numFmtId="166" fontId="34" fillId="0" borderId="0" xfId="0" applyNumberFormat="1" applyFont="1" applyProtection="1">
      <protection locked="0"/>
    </xf>
    <xf numFmtId="0" fontId="34" fillId="0" borderId="0" xfId="0" applyFont="1" applyAlignment="1" applyProtection="1">
      <alignment horizontal="right" vertical="center"/>
      <protection locked="0"/>
    </xf>
    <xf numFmtId="0" fontId="10" fillId="0" borderId="5" xfId="0" applyFont="1" applyBorder="1" applyAlignment="1" applyProtection="1">
      <alignment horizontal="left" indent="1"/>
      <protection locked="0"/>
    </xf>
    <xf numFmtId="0" fontId="20" fillId="29" borderId="15" xfId="0" applyFont="1" applyFill="1" applyBorder="1" applyAlignment="1">
      <alignment horizontal="center" wrapText="1"/>
    </xf>
    <xf numFmtId="164" fontId="80" fillId="0" borderId="0" xfId="1" applyNumberFormat="1" applyFont="1" applyFill="1" applyAlignment="1">
      <alignment horizontal="center"/>
    </xf>
    <xf numFmtId="164" fontId="80" fillId="12" borderId="0" xfId="1" applyNumberFormat="1" applyFont="1" applyFill="1" applyAlignment="1">
      <alignment horizontal="center"/>
    </xf>
    <xf numFmtId="0" fontId="80" fillId="0" borderId="10" xfId="0" applyFont="1" applyBorder="1" applyAlignment="1">
      <alignment horizontal="center"/>
    </xf>
    <xf numFmtId="0" fontId="80" fillId="0" borderId="0" xfId="0" applyFont="1" applyAlignment="1">
      <alignment horizontal="center"/>
    </xf>
    <xf numFmtId="164" fontId="80" fillId="0" borderId="5" xfId="1" applyNumberFormat="1" applyFont="1" applyFill="1" applyBorder="1" applyAlignment="1">
      <alignment horizontal="center"/>
    </xf>
    <xf numFmtId="164" fontId="80" fillId="0" borderId="6" xfId="1" applyNumberFormat="1" applyFont="1" applyFill="1" applyBorder="1" applyAlignment="1">
      <alignment horizontal="center"/>
    </xf>
    <xf numFmtId="164" fontId="81" fillId="0" borderId="0" xfId="1" applyNumberFormat="1" applyFont="1" applyFill="1" applyAlignment="1">
      <alignment horizontal="center"/>
    </xf>
    <xf numFmtId="166" fontId="5" fillId="0" borderId="1" xfId="0" applyNumberFormat="1" applyFont="1" applyBorder="1" applyAlignment="1">
      <alignment wrapText="1"/>
    </xf>
    <xf numFmtId="166" fontId="5" fillId="5" borderId="0" xfId="0" applyNumberFormat="1" applyFont="1" applyFill="1" applyAlignment="1">
      <alignment wrapText="1"/>
    </xf>
    <xf numFmtId="166" fontId="5" fillId="7" borderId="0" xfId="0" applyNumberFormat="1" applyFont="1" applyFill="1" applyAlignment="1">
      <alignment wrapText="1"/>
    </xf>
    <xf numFmtId="166" fontId="5" fillId="36" borderId="0" xfId="0" applyNumberFormat="1" applyFont="1" applyFill="1" applyAlignment="1">
      <alignment wrapText="1"/>
    </xf>
    <xf numFmtId="166" fontId="5" fillId="39" borderId="0" xfId="0" applyNumberFormat="1" applyFont="1" applyFill="1" applyAlignment="1">
      <alignment wrapText="1"/>
    </xf>
    <xf numFmtId="166" fontId="5" fillId="6" borderId="0" xfId="1" applyNumberFormat="1" applyFont="1" applyFill="1" applyBorder="1"/>
    <xf numFmtId="0" fontId="4" fillId="5" borderId="0" xfId="0" applyFont="1" applyFill="1" applyAlignment="1">
      <alignment horizontal="center" wrapText="1"/>
    </xf>
    <xf numFmtId="0" fontId="4" fillId="7" borderId="0" xfId="0" applyFont="1" applyFill="1" applyAlignment="1">
      <alignment horizontal="center" wrapText="1"/>
    </xf>
    <xf numFmtId="0" fontId="4" fillId="36" borderId="0" xfId="0" applyFont="1" applyFill="1" applyAlignment="1">
      <alignment horizontal="center" wrapText="1"/>
    </xf>
    <xf numFmtId="0" fontId="4" fillId="39" borderId="0" xfId="0" applyFont="1" applyFill="1" applyAlignment="1">
      <alignment horizontal="center" wrapText="1"/>
    </xf>
    <xf numFmtId="166" fontId="5" fillId="38" borderId="15" xfId="0" applyNumberFormat="1" applyFont="1" applyFill="1" applyBorder="1" applyAlignment="1">
      <alignment wrapText="1"/>
    </xf>
    <xf numFmtId="166" fontId="5" fillId="38" borderId="3" xfId="0" applyNumberFormat="1" applyFont="1" applyFill="1" applyBorder="1" applyAlignment="1">
      <alignment wrapText="1"/>
    </xf>
    <xf numFmtId="166" fontId="5" fillId="38" borderId="13" xfId="0" applyNumberFormat="1" applyFont="1" applyFill="1" applyBorder="1" applyAlignment="1">
      <alignment wrapText="1"/>
    </xf>
    <xf numFmtId="165" fontId="5" fillId="0" borderId="1" xfId="0" applyNumberFormat="1" applyFont="1" applyBorder="1" applyAlignment="1">
      <alignment wrapText="1"/>
    </xf>
    <xf numFmtId="166" fontId="5" fillId="0" borderId="0" xfId="0" applyNumberFormat="1" applyFont="1" applyAlignment="1">
      <alignment wrapText="1"/>
    </xf>
    <xf numFmtId="0" fontId="5" fillId="0" borderId="17" xfId="0" applyFont="1" applyBorder="1"/>
    <xf numFmtId="0" fontId="5" fillId="0" borderId="0" xfId="0" applyFont="1"/>
    <xf numFmtId="0" fontId="4" fillId="6" borderId="1" xfId="0" applyFont="1" applyFill="1" applyBorder="1" applyAlignment="1">
      <alignment horizontal="center" wrapText="1"/>
    </xf>
    <xf numFmtId="0" fontId="4" fillId="0" borderId="0" xfId="0" applyFont="1" applyAlignment="1">
      <alignment horizontal="center" wrapText="1"/>
    </xf>
    <xf numFmtId="164" fontId="81" fillId="0" borderId="66" xfId="1" applyNumberFormat="1" applyFont="1" applyFill="1" applyBorder="1" applyAlignment="1">
      <alignment horizontal="center"/>
    </xf>
    <xf numFmtId="0" fontId="5" fillId="0" borderId="0" xfId="0" applyFont="1" applyAlignment="1" applyProtection="1">
      <alignment horizontal="left" vertical="top"/>
      <protection locked="0"/>
    </xf>
    <xf numFmtId="0" fontId="20" fillId="0" borderId="12" xfId="0" applyFont="1" applyBorder="1" applyAlignment="1" applyProtection="1">
      <alignment horizontal="center" vertical="center"/>
      <protection locked="0"/>
    </xf>
    <xf numFmtId="0" fontId="20" fillId="0" borderId="59" xfId="0" applyFont="1" applyBorder="1" applyAlignment="1" applyProtection="1">
      <alignment horizontal="center" vertical="center"/>
      <protection locked="0"/>
    </xf>
    <xf numFmtId="0" fontId="20" fillId="0" borderId="58" xfId="0" applyFont="1" applyBorder="1" applyAlignment="1" applyProtection="1">
      <alignment vertical="center"/>
      <protection locked="0"/>
    </xf>
    <xf numFmtId="164" fontId="10" fillId="3" borderId="0" xfId="0" applyNumberFormat="1" applyFont="1" applyFill="1" applyAlignment="1" applyProtection="1">
      <alignment vertical="center"/>
      <protection locked="0"/>
    </xf>
    <xf numFmtId="164" fontId="10" fillId="55" borderId="0" xfId="0" applyNumberFormat="1" applyFont="1" applyFill="1" applyAlignment="1" applyProtection="1">
      <alignment vertical="center"/>
      <protection locked="0"/>
    </xf>
    <xf numFmtId="164" fontId="10" fillId="55" borderId="12" xfId="0" applyNumberFormat="1" applyFont="1" applyFill="1" applyBorder="1" applyAlignment="1" applyProtection="1">
      <alignment vertical="center"/>
      <protection locked="0"/>
    </xf>
    <xf numFmtId="0" fontId="3" fillId="30" borderId="0" xfId="0" applyFont="1" applyFill="1" applyAlignment="1">
      <alignment horizontal="center"/>
    </xf>
    <xf numFmtId="0" fontId="3" fillId="6" borderId="0" xfId="0" applyFont="1" applyFill="1" applyAlignment="1">
      <alignment horizontal="center"/>
    </xf>
    <xf numFmtId="0" fontId="3" fillId="4" borderId="0" xfId="0" applyFont="1" applyFill="1" applyAlignment="1">
      <alignment horizontal="right"/>
    </xf>
    <xf numFmtId="0" fontId="3" fillId="31" borderId="0" xfId="0" applyFont="1" applyFill="1" applyAlignment="1">
      <alignment horizontal="left"/>
    </xf>
    <xf numFmtId="167" fontId="10" fillId="14" borderId="4" xfId="2" applyNumberFormat="1" applyFont="1" applyFill="1" applyBorder="1" applyAlignment="1" applyProtection="1">
      <alignment horizontal="center"/>
      <protection locked="0"/>
    </xf>
    <xf numFmtId="167" fontId="10" fillId="14" borderId="5" xfId="2" applyNumberFormat="1" applyFont="1" applyFill="1" applyBorder="1" applyAlignment="1" applyProtection="1">
      <alignment horizontal="center"/>
      <protection locked="0"/>
    </xf>
    <xf numFmtId="167" fontId="10" fillId="14" borderId="6" xfId="2" applyNumberFormat="1" applyFont="1" applyFill="1" applyBorder="1" applyAlignment="1" applyProtection="1">
      <alignment horizontal="center"/>
      <protection locked="0"/>
    </xf>
    <xf numFmtId="4" fontId="10" fillId="0" borderId="1" xfId="2" applyNumberFormat="1" applyFont="1" applyFill="1" applyBorder="1" applyAlignment="1" applyProtection="1">
      <alignment horizontal="center"/>
    </xf>
    <xf numFmtId="167" fontId="10" fillId="14" borderId="1" xfId="2" applyNumberFormat="1" applyFont="1" applyFill="1" applyBorder="1" applyAlignment="1" applyProtection="1">
      <alignment horizontal="center"/>
      <protection locked="0"/>
    </xf>
    <xf numFmtId="171" fontId="3" fillId="14" borderId="35" xfId="0" applyNumberFormat="1" applyFont="1" applyFill="1" applyBorder="1" applyAlignment="1" applyProtection="1">
      <alignment horizontal="center" vertical="center" wrapText="1"/>
      <protection locked="0"/>
    </xf>
    <xf numFmtId="171" fontId="3" fillId="14" borderId="9" xfId="0" applyNumberFormat="1" applyFont="1" applyFill="1" applyBorder="1" applyAlignment="1" applyProtection="1">
      <alignment horizontal="center" vertical="center" wrapText="1"/>
      <protection locked="0"/>
    </xf>
    <xf numFmtId="0" fontId="14" fillId="9" borderId="36" xfId="0" applyFont="1" applyFill="1" applyBorder="1" applyAlignment="1" applyProtection="1">
      <alignment horizontal="center"/>
      <protection locked="0"/>
    </xf>
    <xf numFmtId="0" fontId="14" fillId="9" borderId="24" xfId="0" applyFont="1" applyFill="1" applyBorder="1" applyAlignment="1" applyProtection="1">
      <alignment horizontal="center"/>
      <protection locked="0"/>
    </xf>
    <xf numFmtId="0" fontId="14" fillId="9" borderId="37" xfId="0" applyFont="1" applyFill="1" applyBorder="1" applyAlignment="1" applyProtection="1">
      <alignment horizontal="center"/>
      <protection locked="0"/>
    </xf>
    <xf numFmtId="0" fontId="11" fillId="16" borderId="20" xfId="0" applyFont="1" applyFill="1" applyBorder="1" applyAlignment="1" applyProtection="1">
      <alignment horizontal="center" vertical="center" wrapText="1"/>
      <protection locked="0"/>
    </xf>
    <xf numFmtId="0" fontId="11" fillId="16" borderId="21" xfId="0" applyFont="1" applyFill="1" applyBorder="1" applyAlignment="1" applyProtection="1">
      <alignment horizontal="center" vertical="center" wrapText="1"/>
      <protection locked="0"/>
    </xf>
    <xf numFmtId="0" fontId="11" fillId="16" borderId="22" xfId="0" applyFont="1" applyFill="1" applyBorder="1" applyAlignment="1" applyProtection="1">
      <alignment horizontal="center" vertical="center" wrapText="1"/>
      <protection locked="0"/>
    </xf>
    <xf numFmtId="0" fontId="11" fillId="16" borderId="23" xfId="0" applyFont="1" applyFill="1" applyBorder="1" applyAlignment="1" applyProtection="1">
      <alignment horizontal="center" vertical="center" wrapText="1"/>
      <protection locked="0"/>
    </xf>
    <xf numFmtId="0" fontId="11" fillId="16" borderId="24" xfId="0" applyFont="1" applyFill="1" applyBorder="1" applyAlignment="1" applyProtection="1">
      <alignment horizontal="center" vertical="center" wrapText="1"/>
      <protection locked="0"/>
    </xf>
    <xf numFmtId="0" fontId="11" fillId="16" borderId="16" xfId="0" applyFont="1" applyFill="1" applyBorder="1" applyAlignment="1" applyProtection="1">
      <alignment horizontal="center" vertical="center" wrapText="1"/>
      <protection locked="0"/>
    </xf>
    <xf numFmtId="49" fontId="20" fillId="18" borderId="28" xfId="0" applyNumberFormat="1" applyFont="1" applyFill="1" applyBorder="1" applyAlignment="1" applyProtection="1">
      <alignment horizontal="center" shrinkToFit="1"/>
      <protection locked="0"/>
    </xf>
    <xf numFmtId="49" fontId="20" fillId="18" borderId="5" xfId="0" applyNumberFormat="1" applyFont="1" applyFill="1" applyBorder="1" applyAlignment="1" applyProtection="1">
      <alignment horizontal="center" shrinkToFit="1"/>
      <protection locked="0"/>
    </xf>
    <xf numFmtId="49" fontId="20" fillId="18" borderId="6" xfId="0" applyNumberFormat="1" applyFont="1" applyFill="1" applyBorder="1" applyAlignment="1" applyProtection="1">
      <alignment horizontal="center" shrinkToFit="1"/>
      <protection locked="0"/>
    </xf>
    <xf numFmtId="164" fontId="10" fillId="18" borderId="4" xfId="1" applyNumberFormat="1" applyFont="1" applyFill="1" applyBorder="1" applyAlignment="1" applyProtection="1">
      <alignment horizontal="center"/>
      <protection locked="0"/>
    </xf>
    <xf numFmtId="164" fontId="10" fillId="18" borderId="6" xfId="1" applyNumberFormat="1" applyFont="1" applyFill="1" applyBorder="1" applyAlignment="1" applyProtection="1">
      <alignment horizontal="center"/>
      <protection locked="0"/>
    </xf>
    <xf numFmtId="0" fontId="11" fillId="16" borderId="1" xfId="0" applyFont="1" applyFill="1" applyBorder="1" applyAlignment="1" applyProtection="1">
      <alignment horizontal="center" vertical="center" wrapText="1"/>
      <protection locked="0"/>
    </xf>
    <xf numFmtId="49" fontId="10" fillId="14" borderId="1" xfId="0" applyNumberFormat="1" applyFont="1" applyFill="1" applyBorder="1" applyAlignment="1" applyProtection="1">
      <alignment horizontal="left" shrinkToFit="1"/>
      <protection locked="0"/>
    </xf>
    <xf numFmtId="1" fontId="10" fillId="14" borderId="1" xfId="1" applyNumberFormat="1" applyFont="1" applyFill="1" applyBorder="1" applyAlignment="1" applyProtection="1">
      <alignment horizontal="center"/>
      <protection locked="0"/>
    </xf>
    <xf numFmtId="169" fontId="10" fillId="0" borderId="1" xfId="2" applyNumberFormat="1" applyFont="1" applyFill="1" applyBorder="1" applyAlignment="1">
      <alignment horizontal="center"/>
    </xf>
    <xf numFmtId="167" fontId="10" fillId="0" borderId="1" xfId="2" applyNumberFormat="1" applyFont="1" applyFill="1" applyBorder="1" applyAlignment="1">
      <alignment horizontal="center"/>
    </xf>
    <xf numFmtId="0" fontId="14" fillId="9" borderId="36" xfId="0" applyFont="1" applyFill="1" applyBorder="1" applyAlignment="1">
      <alignment horizontal="center"/>
    </xf>
    <xf numFmtId="0" fontId="2" fillId="9" borderId="24" xfId="0" applyFont="1" applyFill="1" applyBorder="1" applyAlignment="1">
      <alignment horizontal="center"/>
    </xf>
    <xf numFmtId="0" fontId="2" fillId="9" borderId="37" xfId="0" applyFont="1" applyFill="1" applyBorder="1" applyAlignment="1">
      <alignment horizontal="center"/>
    </xf>
    <xf numFmtId="0" fontId="11" fillId="19" borderId="20" xfId="0" applyFont="1" applyFill="1" applyBorder="1" applyAlignment="1">
      <alignment horizontal="center" vertical="center" wrapText="1"/>
    </xf>
    <xf numFmtId="0" fontId="11" fillId="19" borderId="21" xfId="0" applyFont="1" applyFill="1" applyBorder="1" applyAlignment="1">
      <alignment horizontal="center" vertical="center" wrapText="1"/>
    </xf>
    <xf numFmtId="0" fontId="11" fillId="19" borderId="22"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11" fillId="19" borderId="24" xfId="0" applyFont="1" applyFill="1" applyBorder="1" applyAlignment="1">
      <alignment horizontal="center" vertical="center" wrapText="1"/>
    </xf>
    <xf numFmtId="0" fontId="11" fillId="19" borderId="16" xfId="0" applyFont="1" applyFill="1" applyBorder="1" applyAlignment="1">
      <alignment horizontal="center" vertical="center" wrapText="1"/>
    </xf>
    <xf numFmtId="49" fontId="20" fillId="10" borderId="28" xfId="0" applyNumberFormat="1" applyFont="1" applyFill="1" applyBorder="1" applyAlignment="1" applyProtection="1">
      <alignment horizontal="center" shrinkToFit="1"/>
      <protection locked="0"/>
    </xf>
    <xf numFmtId="49" fontId="20" fillId="10" borderId="5" xfId="0" applyNumberFormat="1" applyFont="1" applyFill="1" applyBorder="1" applyAlignment="1" applyProtection="1">
      <alignment horizontal="center" shrinkToFit="1"/>
      <protection locked="0"/>
    </xf>
    <xf numFmtId="49" fontId="20" fillId="10" borderId="6" xfId="0" applyNumberFormat="1" applyFont="1" applyFill="1" applyBorder="1" applyAlignment="1" applyProtection="1">
      <alignment horizontal="center" shrinkToFit="1"/>
      <protection locked="0"/>
    </xf>
    <xf numFmtId="164" fontId="10" fillId="10" borderId="4" xfId="1" applyNumberFormat="1" applyFont="1" applyFill="1" applyBorder="1" applyAlignment="1">
      <alignment horizontal="center"/>
    </xf>
    <xf numFmtId="164" fontId="10" fillId="10" borderId="6" xfId="1" applyNumberFormat="1" applyFont="1" applyFill="1" applyBorder="1" applyAlignment="1">
      <alignment horizontal="center"/>
    </xf>
    <xf numFmtId="0" fontId="11" fillId="19" borderId="1" xfId="0" applyFont="1" applyFill="1" applyBorder="1" applyAlignment="1">
      <alignment horizontal="center" vertical="center" wrapText="1"/>
    </xf>
    <xf numFmtId="170" fontId="10" fillId="14" borderId="1" xfId="2" applyNumberFormat="1" applyFont="1" applyFill="1" applyBorder="1" applyAlignment="1" applyProtection="1">
      <alignment horizontal="center"/>
      <protection locked="0"/>
    </xf>
    <xf numFmtId="0" fontId="11" fillId="22" borderId="20" xfId="0" applyFont="1" applyFill="1" applyBorder="1" applyAlignment="1">
      <alignment horizontal="center" vertical="center" wrapText="1"/>
    </xf>
    <xf numFmtId="0" fontId="11" fillId="22" borderId="21" xfId="0" applyFont="1" applyFill="1" applyBorder="1" applyAlignment="1">
      <alignment horizontal="center" vertical="center" wrapText="1"/>
    </xf>
    <xf numFmtId="0" fontId="11" fillId="22" borderId="22" xfId="0" applyFont="1" applyFill="1" applyBorder="1" applyAlignment="1">
      <alignment horizontal="center" vertical="center" wrapText="1"/>
    </xf>
    <xf numFmtId="0" fontId="11" fillId="22" borderId="23" xfId="0" applyFont="1" applyFill="1" applyBorder="1" applyAlignment="1">
      <alignment horizontal="center" vertical="center" wrapText="1"/>
    </xf>
    <xf numFmtId="0" fontId="11" fillId="22" borderId="24" xfId="0" applyFont="1" applyFill="1" applyBorder="1" applyAlignment="1">
      <alignment horizontal="center" vertical="center" wrapText="1"/>
    </xf>
    <xf numFmtId="0" fontId="11" fillId="22" borderId="16" xfId="0" applyFont="1" applyFill="1" applyBorder="1" applyAlignment="1">
      <alignment horizontal="center" vertical="center" wrapText="1"/>
    </xf>
    <xf numFmtId="49" fontId="0" fillId="0" borderId="24" xfId="0" applyNumberFormat="1" applyBorder="1" applyAlignment="1">
      <alignment horizontal="left"/>
    </xf>
    <xf numFmtId="0" fontId="0" fillId="0" borderId="24" xfId="0" applyBorder="1" applyAlignment="1">
      <alignment horizontal="left"/>
    </xf>
    <xf numFmtId="0" fontId="0" fillId="0" borderId="16" xfId="0" applyBorder="1" applyAlignment="1">
      <alignment horizontal="left"/>
    </xf>
    <xf numFmtId="10" fontId="10" fillId="0" borderId="1" xfId="2" applyNumberFormat="1" applyFont="1" applyFill="1" applyBorder="1" applyAlignment="1">
      <alignment horizontal="center"/>
    </xf>
    <xf numFmtId="167" fontId="10" fillId="0" borderId="4" xfId="0" applyNumberFormat="1" applyFont="1" applyBorder="1" applyAlignment="1">
      <alignment horizontal="center"/>
    </xf>
    <xf numFmtId="167" fontId="10" fillId="0" borderId="6" xfId="0" applyNumberFormat="1" applyFont="1" applyBorder="1" applyAlignment="1">
      <alignment horizontal="center"/>
    </xf>
    <xf numFmtId="0" fontId="10" fillId="0" borderId="1" xfId="0" applyFont="1" applyBorder="1" applyAlignment="1">
      <alignment horizontal="left"/>
    </xf>
    <xf numFmtId="1" fontId="10" fillId="14" borderId="1" xfId="0" applyNumberFormat="1" applyFont="1" applyFill="1" applyBorder="1" applyAlignment="1" applyProtection="1">
      <alignment horizontal="center"/>
      <protection locked="0"/>
    </xf>
    <xf numFmtId="0" fontId="14" fillId="9" borderId="24" xfId="0" applyFont="1" applyFill="1" applyBorder="1" applyAlignment="1">
      <alignment horizontal="center"/>
    </xf>
    <xf numFmtId="0" fontId="14" fillId="9" borderId="37" xfId="0" applyFont="1" applyFill="1" applyBorder="1" applyAlignment="1">
      <alignment horizontal="center"/>
    </xf>
    <xf numFmtId="0" fontId="11" fillId="19" borderId="1" xfId="0" applyFont="1" applyFill="1" applyBorder="1" applyAlignment="1">
      <alignment horizontal="center" vertical="center"/>
    </xf>
    <xf numFmtId="167" fontId="10" fillId="18" borderId="4" xfId="0" applyNumberFormat="1" applyFont="1" applyFill="1" applyBorder="1" applyAlignment="1" applyProtection="1">
      <alignment horizontal="center"/>
      <protection locked="0"/>
    </xf>
    <xf numFmtId="167" fontId="10" fillId="18" borderId="6" xfId="0" applyNumberFormat="1" applyFont="1" applyFill="1" applyBorder="1" applyAlignment="1" applyProtection="1">
      <alignment horizontal="center"/>
      <protection locked="0"/>
    </xf>
    <xf numFmtId="0" fontId="10" fillId="0" borderId="1" xfId="0" applyFont="1" applyBorder="1" applyAlignment="1" applyProtection="1">
      <alignment horizontal="left" shrinkToFit="1"/>
      <protection locked="0"/>
    </xf>
    <xf numFmtId="167" fontId="10" fillId="14" borderId="39" xfId="0" applyNumberFormat="1" applyFont="1" applyFill="1" applyBorder="1" applyAlignment="1" applyProtection="1">
      <alignment horizontal="center"/>
      <protection locked="0"/>
    </xf>
    <xf numFmtId="167" fontId="10" fillId="14" borderId="18" xfId="0" applyNumberFormat="1" applyFont="1" applyFill="1" applyBorder="1" applyAlignment="1" applyProtection="1">
      <alignment horizontal="center"/>
      <protection locked="0"/>
    </xf>
    <xf numFmtId="0" fontId="11" fillId="16" borderId="1" xfId="0" applyFont="1" applyFill="1" applyBorder="1" applyAlignment="1" applyProtection="1">
      <alignment horizontal="center" vertical="center"/>
      <protection locked="0"/>
    </xf>
    <xf numFmtId="0" fontId="10" fillId="0" borderId="1" xfId="0" applyFont="1" applyBorder="1" applyAlignment="1" applyProtection="1">
      <alignment horizontal="left"/>
      <protection locked="0"/>
    </xf>
    <xf numFmtId="167" fontId="10" fillId="14" borderId="4" xfId="0" applyNumberFormat="1" applyFont="1" applyFill="1" applyBorder="1" applyAlignment="1" applyProtection="1">
      <alignment horizontal="center"/>
      <protection locked="0"/>
    </xf>
    <xf numFmtId="167" fontId="10" fillId="14" borderId="6" xfId="0" applyNumberFormat="1" applyFont="1" applyFill="1" applyBorder="1" applyAlignment="1" applyProtection="1">
      <alignment horizontal="center"/>
      <protection locked="0"/>
    </xf>
    <xf numFmtId="4" fontId="10" fillId="0" borderId="1" xfId="2" applyNumberFormat="1" applyFont="1" applyFill="1" applyBorder="1" applyAlignment="1">
      <alignment horizontal="center"/>
    </xf>
    <xf numFmtId="0" fontId="11" fillId="20" borderId="20" xfId="0" applyFont="1" applyFill="1" applyBorder="1" applyAlignment="1">
      <alignment horizontal="center" vertical="center" wrapText="1"/>
    </xf>
    <xf numFmtId="0" fontId="11" fillId="20" borderId="21" xfId="0" applyFont="1" applyFill="1" applyBorder="1" applyAlignment="1">
      <alignment horizontal="center" vertical="center" wrapText="1"/>
    </xf>
    <xf numFmtId="0" fontId="11" fillId="20" borderId="22"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1" fillId="20" borderId="24" xfId="0" applyFont="1" applyFill="1" applyBorder="1" applyAlignment="1">
      <alignment horizontal="center" vertical="center" wrapText="1"/>
    </xf>
    <xf numFmtId="0" fontId="11" fillId="20" borderId="16" xfId="0" applyFont="1" applyFill="1" applyBorder="1" applyAlignment="1">
      <alignment horizontal="center" vertical="center" wrapText="1"/>
    </xf>
    <xf numFmtId="0" fontId="11" fillId="20" borderId="1" xfId="0" applyFont="1" applyFill="1" applyBorder="1" applyAlignment="1">
      <alignment horizontal="center" vertical="center" wrapText="1"/>
    </xf>
    <xf numFmtId="10" fontId="10" fillId="14" borderId="1" xfId="2" applyNumberFormat="1" applyFont="1" applyFill="1" applyBorder="1" applyAlignment="1" applyProtection="1">
      <alignment horizontal="center"/>
      <protection locked="0"/>
    </xf>
    <xf numFmtId="49" fontId="10" fillId="0" borderId="1" xfId="0" applyNumberFormat="1" applyFont="1" applyBorder="1" applyAlignment="1">
      <alignment horizontal="left" shrinkToFit="1"/>
    </xf>
    <xf numFmtId="0" fontId="10" fillId="0" borderId="1" xfId="0" applyFont="1" applyBorder="1" applyAlignment="1">
      <alignment horizontal="left" shrinkToFit="1"/>
    </xf>
    <xf numFmtId="49" fontId="20" fillId="21" borderId="28" xfId="0" applyNumberFormat="1" applyFont="1" applyFill="1" applyBorder="1" applyAlignment="1" applyProtection="1">
      <alignment horizontal="center" shrinkToFit="1"/>
      <protection locked="0"/>
    </xf>
    <xf numFmtId="49" fontId="20" fillId="21" borderId="5" xfId="0" applyNumberFormat="1" applyFont="1" applyFill="1" applyBorder="1" applyAlignment="1" applyProtection="1">
      <alignment horizontal="center" shrinkToFit="1"/>
      <protection locked="0"/>
    </xf>
    <xf numFmtId="49" fontId="20" fillId="21" borderId="6" xfId="0" applyNumberFormat="1" applyFont="1" applyFill="1" applyBorder="1" applyAlignment="1" applyProtection="1">
      <alignment horizontal="center" shrinkToFit="1"/>
      <protection locked="0"/>
    </xf>
    <xf numFmtId="164" fontId="10" fillId="21" borderId="4" xfId="1" applyNumberFormat="1" applyFont="1" applyFill="1" applyBorder="1" applyAlignment="1">
      <alignment horizontal="center"/>
    </xf>
    <xf numFmtId="164" fontId="10" fillId="21" borderId="6" xfId="1" applyNumberFormat="1" applyFont="1" applyFill="1" applyBorder="1" applyAlignment="1">
      <alignment horizontal="center"/>
    </xf>
    <xf numFmtId="49" fontId="20" fillId="23" borderId="28" xfId="0" applyNumberFormat="1" applyFont="1" applyFill="1" applyBorder="1" applyAlignment="1" applyProtection="1">
      <alignment horizontal="center" shrinkToFit="1"/>
      <protection locked="0"/>
    </xf>
    <xf numFmtId="49" fontId="20" fillId="23" borderId="5" xfId="0" applyNumberFormat="1" applyFont="1" applyFill="1" applyBorder="1" applyAlignment="1" applyProtection="1">
      <alignment horizontal="center" shrinkToFit="1"/>
      <protection locked="0"/>
    </xf>
    <xf numFmtId="49" fontId="20" fillId="23" borderId="6" xfId="0" applyNumberFormat="1" applyFont="1" applyFill="1" applyBorder="1" applyAlignment="1" applyProtection="1">
      <alignment horizontal="center" shrinkToFit="1"/>
      <protection locked="0"/>
    </xf>
    <xf numFmtId="164" fontId="10" fillId="23" borderId="4" xfId="1" applyNumberFormat="1" applyFont="1" applyFill="1" applyBorder="1" applyAlignment="1">
      <alignment horizontal="center"/>
    </xf>
    <xf numFmtId="164" fontId="10" fillId="23" borderId="6" xfId="1" applyNumberFormat="1" applyFont="1" applyFill="1" applyBorder="1" applyAlignment="1">
      <alignment horizontal="center"/>
    </xf>
    <xf numFmtId="0" fontId="11" fillId="22" borderId="1" xfId="0" applyFont="1" applyFill="1" applyBorder="1" applyAlignment="1">
      <alignment horizontal="center" vertical="center" wrapText="1"/>
    </xf>
    <xf numFmtId="1" fontId="10" fillId="13" borderId="1" xfId="0" applyNumberFormat="1" applyFont="1" applyFill="1" applyBorder="1" applyAlignment="1" applyProtection="1">
      <alignment horizontal="center"/>
      <protection locked="0"/>
    </xf>
    <xf numFmtId="0" fontId="11" fillId="24" borderId="20" xfId="0" applyFont="1" applyFill="1" applyBorder="1" applyAlignment="1">
      <alignment horizontal="center" vertical="center" wrapText="1"/>
    </xf>
    <xf numFmtId="0" fontId="11" fillId="24" borderId="21" xfId="0" applyFont="1" applyFill="1" applyBorder="1" applyAlignment="1">
      <alignment horizontal="center" vertical="center" wrapText="1"/>
    </xf>
    <xf numFmtId="0" fontId="11" fillId="24" borderId="22" xfId="0" applyFont="1" applyFill="1" applyBorder="1" applyAlignment="1">
      <alignment horizontal="center" vertical="center" wrapText="1"/>
    </xf>
    <xf numFmtId="0" fontId="11" fillId="24" borderId="23" xfId="0" applyFont="1" applyFill="1" applyBorder="1" applyAlignment="1">
      <alignment horizontal="center" vertical="center" wrapText="1"/>
    </xf>
    <xf numFmtId="0" fontId="11" fillId="24" borderId="24" xfId="0" applyFont="1" applyFill="1" applyBorder="1" applyAlignment="1">
      <alignment horizontal="center" vertical="center" wrapText="1"/>
    </xf>
    <xf numFmtId="0" fontId="11" fillId="24" borderId="16" xfId="0" applyFont="1" applyFill="1" applyBorder="1" applyAlignment="1">
      <alignment horizontal="center" vertical="center" wrapText="1"/>
    </xf>
    <xf numFmtId="1" fontId="10" fillId="14" borderId="4" xfId="0" applyNumberFormat="1" applyFont="1" applyFill="1" applyBorder="1" applyAlignment="1" applyProtection="1">
      <alignment horizontal="center"/>
      <protection locked="0"/>
    </xf>
    <xf numFmtId="1" fontId="10" fillId="14" borderId="6" xfId="0" applyNumberFormat="1" applyFont="1" applyFill="1" applyBorder="1" applyAlignment="1" applyProtection="1">
      <alignment horizontal="center"/>
      <protection locked="0"/>
    </xf>
    <xf numFmtId="167" fontId="10" fillId="21" borderId="4" xfId="0" applyNumberFormat="1" applyFont="1" applyFill="1" applyBorder="1" applyAlignment="1" applyProtection="1">
      <alignment horizontal="center"/>
      <protection locked="0"/>
    </xf>
    <xf numFmtId="167" fontId="10" fillId="21" borderId="6" xfId="0" applyNumberFormat="1" applyFont="1" applyFill="1" applyBorder="1" applyAlignment="1" applyProtection="1">
      <alignment horizontal="center"/>
      <protection locked="0"/>
    </xf>
    <xf numFmtId="10" fontId="10" fillId="0" borderId="4" xfId="0" applyNumberFormat="1" applyFont="1" applyBorder="1" applyAlignment="1">
      <alignment horizontal="center"/>
    </xf>
    <xf numFmtId="10" fontId="10" fillId="0" borderId="6" xfId="0" applyNumberFormat="1" applyFont="1" applyBorder="1" applyAlignment="1">
      <alignment horizontal="center"/>
    </xf>
    <xf numFmtId="167" fontId="10" fillId="10" borderId="4" xfId="0" applyNumberFormat="1" applyFont="1" applyFill="1" applyBorder="1" applyAlignment="1" applyProtection="1">
      <alignment horizontal="center"/>
      <protection locked="0"/>
    </xf>
    <xf numFmtId="167" fontId="10" fillId="10" borderId="6" xfId="0" applyNumberFormat="1" applyFont="1" applyFill="1" applyBorder="1" applyAlignment="1" applyProtection="1">
      <alignment horizontal="center"/>
      <protection locked="0"/>
    </xf>
    <xf numFmtId="166" fontId="20" fillId="10" borderId="35" xfId="0" applyNumberFormat="1" applyFont="1" applyFill="1" applyBorder="1" applyAlignment="1">
      <alignment horizontal="center" vertical="center"/>
    </xf>
    <xf numFmtId="166" fontId="20" fillId="10" borderId="44" xfId="0" applyNumberFormat="1" applyFont="1" applyFill="1" applyBorder="1" applyAlignment="1">
      <alignment horizontal="center" vertical="center"/>
    </xf>
    <xf numFmtId="0" fontId="11" fillId="20" borderId="1" xfId="0" applyFont="1" applyFill="1" applyBorder="1" applyAlignment="1">
      <alignment horizontal="center" vertical="center"/>
    </xf>
    <xf numFmtId="166" fontId="20" fillId="18" borderId="35" xfId="0" applyNumberFormat="1" applyFont="1" applyFill="1" applyBorder="1" applyAlignment="1" applyProtection="1">
      <alignment horizontal="center" vertical="center"/>
      <protection locked="0"/>
    </xf>
    <xf numFmtId="166" fontId="20" fillId="18" borderId="44" xfId="0" applyNumberFormat="1" applyFont="1" applyFill="1" applyBorder="1" applyAlignment="1" applyProtection="1">
      <alignment horizontal="center" vertical="center"/>
      <protection locked="0"/>
    </xf>
    <xf numFmtId="1" fontId="10" fillId="13" borderId="4" xfId="0" applyNumberFormat="1" applyFont="1" applyFill="1" applyBorder="1" applyAlignment="1" applyProtection="1">
      <alignment horizontal="center"/>
      <protection locked="0"/>
    </xf>
    <xf numFmtId="1" fontId="10" fillId="13" borderId="6" xfId="0" applyNumberFormat="1" applyFont="1" applyFill="1" applyBorder="1" applyAlignment="1" applyProtection="1">
      <alignment horizontal="center"/>
      <protection locked="0"/>
    </xf>
    <xf numFmtId="49" fontId="20" fillId="26" borderId="28" xfId="0" applyNumberFormat="1" applyFont="1" applyFill="1" applyBorder="1" applyAlignment="1" applyProtection="1">
      <alignment horizontal="center" shrinkToFit="1"/>
      <protection locked="0"/>
    </xf>
    <xf numFmtId="49" fontId="20" fillId="26" borderId="5" xfId="0" applyNumberFormat="1" applyFont="1" applyFill="1" applyBorder="1" applyAlignment="1" applyProtection="1">
      <alignment horizontal="center" shrinkToFit="1"/>
      <protection locked="0"/>
    </xf>
    <xf numFmtId="49" fontId="20" fillId="26" borderId="6" xfId="0" applyNumberFormat="1" applyFont="1" applyFill="1" applyBorder="1" applyAlignment="1" applyProtection="1">
      <alignment horizontal="center" shrinkToFit="1"/>
      <protection locked="0"/>
    </xf>
    <xf numFmtId="167" fontId="10" fillId="26" borderId="4" xfId="0" applyNumberFormat="1" applyFont="1" applyFill="1" applyBorder="1" applyAlignment="1" applyProtection="1">
      <alignment horizontal="center"/>
      <protection locked="0"/>
    </xf>
    <xf numFmtId="167" fontId="10" fillId="26" borderId="6" xfId="0" applyNumberFormat="1" applyFont="1" applyFill="1" applyBorder="1" applyAlignment="1" applyProtection="1">
      <alignment horizontal="center"/>
      <protection locked="0"/>
    </xf>
    <xf numFmtId="166" fontId="20" fillId="21" borderId="35" xfId="0" applyNumberFormat="1" applyFont="1" applyFill="1" applyBorder="1" applyAlignment="1">
      <alignment horizontal="center" vertical="center"/>
    </xf>
    <xf numFmtId="166" fontId="20" fillId="21" borderId="44" xfId="0" applyNumberFormat="1" applyFont="1" applyFill="1" applyBorder="1" applyAlignment="1">
      <alignment horizontal="center" vertical="center"/>
    </xf>
    <xf numFmtId="49" fontId="20" fillId="25" borderId="28" xfId="0" applyNumberFormat="1" applyFont="1" applyFill="1" applyBorder="1" applyAlignment="1" applyProtection="1">
      <alignment horizontal="center" shrinkToFit="1"/>
      <protection locked="0"/>
    </xf>
    <xf numFmtId="49" fontId="20" fillId="25" borderId="5" xfId="0" applyNumberFormat="1" applyFont="1" applyFill="1" applyBorder="1" applyAlignment="1" applyProtection="1">
      <alignment horizontal="center" shrinkToFit="1"/>
      <protection locked="0"/>
    </xf>
    <xf numFmtId="49" fontId="20" fillId="25" borderId="6" xfId="0" applyNumberFormat="1" applyFont="1" applyFill="1" applyBorder="1" applyAlignment="1" applyProtection="1">
      <alignment horizontal="center" shrinkToFit="1"/>
      <protection locked="0"/>
    </xf>
    <xf numFmtId="164" fontId="10" fillId="25" borderId="4" xfId="1" applyNumberFormat="1" applyFont="1" applyFill="1" applyBorder="1" applyAlignment="1">
      <alignment horizontal="center"/>
    </xf>
    <xf numFmtId="164" fontId="10" fillId="25" borderId="6" xfId="1" applyNumberFormat="1" applyFont="1" applyFill="1" applyBorder="1" applyAlignment="1">
      <alignment horizontal="center"/>
    </xf>
    <xf numFmtId="0" fontId="11" fillId="24" borderId="1" xfId="0" applyFont="1" applyFill="1" applyBorder="1" applyAlignment="1">
      <alignment horizontal="center" vertical="center" wrapText="1"/>
    </xf>
    <xf numFmtId="166" fontId="20" fillId="28" borderId="35" xfId="0" applyNumberFormat="1" applyFont="1" applyFill="1" applyBorder="1" applyAlignment="1">
      <alignment horizontal="center" vertical="center"/>
    </xf>
    <xf numFmtId="166" fontId="20" fillId="28" borderId="44" xfId="0" applyNumberFormat="1" applyFont="1" applyFill="1" applyBorder="1" applyAlignment="1">
      <alignment horizontal="center" vertical="center"/>
    </xf>
    <xf numFmtId="0" fontId="41" fillId="4" borderId="0" xfId="0" applyFont="1" applyFill="1" applyAlignment="1">
      <alignment horizontal="center"/>
    </xf>
    <xf numFmtId="0" fontId="41" fillId="33" borderId="0" xfId="0" applyFont="1" applyFill="1" applyAlignment="1">
      <alignment horizontal="center"/>
    </xf>
    <xf numFmtId="0" fontId="41" fillId="34" borderId="0" xfId="0" applyFont="1" applyFill="1" applyAlignment="1">
      <alignment horizontal="center"/>
    </xf>
    <xf numFmtId="0" fontId="41" fillId="4" borderId="10" xfId="0" applyFont="1" applyFill="1" applyBorder="1" applyAlignment="1">
      <alignment horizontal="center"/>
    </xf>
    <xf numFmtId="0" fontId="41" fillId="33" borderId="10" xfId="0" applyFont="1" applyFill="1" applyBorder="1" applyAlignment="1">
      <alignment horizontal="center"/>
    </xf>
    <xf numFmtId="0" fontId="41" fillId="34" borderId="10" xfId="0" applyFont="1" applyFill="1" applyBorder="1" applyAlignment="1">
      <alignment horizontal="center"/>
    </xf>
    <xf numFmtId="0" fontId="11" fillId="22" borderId="28" xfId="0" applyFont="1" applyFill="1" applyBorder="1" applyAlignment="1">
      <alignment horizontal="center" vertical="center" wrapText="1"/>
    </xf>
    <xf numFmtId="0" fontId="11" fillId="22" borderId="46" xfId="0" applyFont="1" applyFill="1" applyBorder="1" applyAlignment="1">
      <alignment horizontal="center" vertical="center" wrapText="1"/>
    </xf>
    <xf numFmtId="49" fontId="20" fillId="28" borderId="28" xfId="0" applyNumberFormat="1" applyFont="1" applyFill="1" applyBorder="1" applyAlignment="1" applyProtection="1">
      <alignment horizontal="center" shrinkToFit="1"/>
      <protection locked="0"/>
    </xf>
    <xf numFmtId="49" fontId="20" fillId="28" borderId="5" xfId="0" applyNumberFormat="1" applyFont="1" applyFill="1" applyBorder="1" applyAlignment="1" applyProtection="1">
      <alignment horizontal="center" shrinkToFit="1"/>
      <protection locked="0"/>
    </xf>
    <xf numFmtId="49" fontId="20" fillId="28" borderId="6" xfId="0" applyNumberFormat="1" applyFont="1" applyFill="1" applyBorder="1" applyAlignment="1" applyProtection="1">
      <alignment horizontal="center" shrinkToFit="1"/>
      <protection locked="0"/>
    </xf>
    <xf numFmtId="167" fontId="10" fillId="28" borderId="4" xfId="0" applyNumberFormat="1" applyFont="1" applyFill="1" applyBorder="1" applyAlignment="1" applyProtection="1">
      <alignment horizontal="center"/>
      <protection locked="0"/>
    </xf>
    <xf numFmtId="167" fontId="10" fillId="28" borderId="6" xfId="0" applyNumberFormat="1" applyFont="1" applyFill="1" applyBorder="1" applyAlignment="1" applyProtection="1">
      <alignment horizontal="center"/>
      <protection locked="0"/>
    </xf>
    <xf numFmtId="166" fontId="20" fillId="26" borderId="35" xfId="0" applyNumberFormat="1" applyFont="1" applyFill="1" applyBorder="1" applyAlignment="1">
      <alignment horizontal="center" vertical="center"/>
    </xf>
    <xf numFmtId="166" fontId="20" fillId="26" borderId="44" xfId="0" applyNumberFormat="1" applyFont="1" applyFill="1" applyBorder="1" applyAlignment="1">
      <alignment horizontal="center" vertical="center"/>
    </xf>
    <xf numFmtId="0" fontId="11" fillId="27" borderId="1" xfId="0" applyFont="1" applyFill="1" applyBorder="1" applyAlignment="1">
      <alignment horizontal="center" vertical="center"/>
    </xf>
    <xf numFmtId="0" fontId="11" fillId="27" borderId="1" xfId="0" applyFont="1" applyFill="1" applyBorder="1" applyAlignment="1">
      <alignment horizontal="center" vertical="center" wrapText="1"/>
    </xf>
    <xf numFmtId="0" fontId="10" fillId="0" borderId="0" xfId="0" applyFont="1" applyAlignment="1">
      <alignment horizontal="left" vertical="center" wrapText="1"/>
    </xf>
    <xf numFmtId="0" fontId="19" fillId="0" borderId="0" xfId="0" applyFont="1" applyAlignment="1">
      <alignment horizontal="center"/>
    </xf>
    <xf numFmtId="0" fontId="75" fillId="0" borderId="0" xfId="0" applyFont="1" applyAlignment="1">
      <alignment horizontal="center"/>
    </xf>
    <xf numFmtId="0" fontId="4" fillId="17" borderId="54" xfId="0" applyFont="1" applyFill="1" applyBorder="1" applyAlignment="1">
      <alignment horizontal="center"/>
    </xf>
    <xf numFmtId="0" fontId="4" fillId="17" borderId="55" xfId="0" applyFont="1" applyFill="1" applyBorder="1" applyAlignment="1">
      <alignment horizontal="center"/>
    </xf>
    <xf numFmtId="0" fontId="4" fillId="17" borderId="54" xfId="0" applyFont="1" applyFill="1" applyBorder="1" applyAlignment="1">
      <alignment horizontal="center" vertical="center"/>
    </xf>
    <xf numFmtId="0" fontId="4" fillId="17" borderId="55" xfId="0" applyFont="1" applyFill="1" applyBorder="1" applyAlignment="1">
      <alignment horizontal="center" vertical="center"/>
    </xf>
    <xf numFmtId="0" fontId="71" fillId="0" borderId="0" xfId="0" applyFont="1" applyAlignment="1">
      <alignment horizontal="center"/>
    </xf>
    <xf numFmtId="0" fontId="74" fillId="0" borderId="0" xfId="0" applyFont="1" applyAlignment="1">
      <alignment horizontal="center"/>
    </xf>
    <xf numFmtId="0" fontId="4" fillId="17" borderId="56" xfId="0" applyFont="1" applyFill="1" applyBorder="1" applyAlignment="1">
      <alignment horizontal="center" vertical="center"/>
    </xf>
    <xf numFmtId="0" fontId="4" fillId="17" borderId="57" xfId="0" applyFont="1" applyFill="1" applyBorder="1" applyAlignment="1">
      <alignment horizontal="center" vertical="center"/>
    </xf>
    <xf numFmtId="0" fontId="6" fillId="17" borderId="58" xfId="0" applyFont="1" applyFill="1" applyBorder="1" applyAlignment="1">
      <alignment horizontal="center"/>
    </xf>
    <xf numFmtId="0" fontId="6" fillId="17" borderId="59" xfId="0" applyFont="1" applyFill="1" applyBorder="1" applyAlignment="1">
      <alignment horizontal="center"/>
    </xf>
    <xf numFmtId="0" fontId="6" fillId="17" borderId="56" xfId="0" applyFont="1" applyFill="1" applyBorder="1" applyAlignment="1">
      <alignment horizontal="center" vertical="center"/>
    </xf>
    <xf numFmtId="0" fontId="6" fillId="17" borderId="57" xfId="0" applyFont="1" applyFill="1" applyBorder="1" applyAlignment="1">
      <alignment horizontal="center" vertical="center"/>
    </xf>
    <xf numFmtId="0" fontId="4" fillId="17" borderId="56" xfId="0" applyFont="1" applyFill="1" applyBorder="1" applyAlignment="1">
      <alignment horizontal="center"/>
    </xf>
    <xf numFmtId="0" fontId="4" fillId="17" borderId="57" xfId="0" applyFont="1" applyFill="1" applyBorder="1" applyAlignment="1">
      <alignment horizontal="center"/>
    </xf>
    <xf numFmtId="0" fontId="20" fillId="2" borderId="23" xfId="0" applyFont="1" applyFill="1" applyBorder="1" applyAlignment="1">
      <alignment horizontal="right"/>
    </xf>
    <xf numFmtId="0" fontId="20" fillId="2" borderId="0" xfId="0" applyFont="1" applyFill="1" applyAlignment="1">
      <alignment horizontal="right"/>
    </xf>
    <xf numFmtId="0" fontId="20" fillId="2" borderId="24" xfId="0" applyFont="1" applyFill="1" applyBorder="1" applyAlignment="1">
      <alignment horizontal="right"/>
    </xf>
    <xf numFmtId="0" fontId="10" fillId="0" borderId="0" xfId="0" applyFont="1" applyAlignment="1">
      <alignment horizontal="left"/>
    </xf>
    <xf numFmtId="170" fontId="10" fillId="0" borderId="2" xfId="2" applyNumberFormat="1" applyFont="1" applyBorder="1" applyAlignment="1">
      <alignment horizontal="center"/>
    </xf>
    <xf numFmtId="170" fontId="10" fillId="0" borderId="0" xfId="2" applyNumberFormat="1" applyFont="1" applyAlignment="1">
      <alignment horizontal="center"/>
    </xf>
    <xf numFmtId="0" fontId="10" fillId="0" borderId="2" xfId="0" applyFont="1" applyBorder="1" applyAlignment="1">
      <alignment horizontal="left"/>
    </xf>
    <xf numFmtId="10" fontId="10" fillId="0" borderId="2" xfId="0" applyNumberFormat="1" applyFont="1" applyBorder="1" applyAlignment="1">
      <alignment horizontal="left"/>
    </xf>
    <xf numFmtId="10" fontId="10" fillId="0" borderId="0" xfId="0" applyNumberFormat="1" applyFont="1" applyAlignment="1">
      <alignment horizontal="left"/>
    </xf>
    <xf numFmtId="0" fontId="11" fillId="29" borderId="4" xfId="0" applyFont="1" applyFill="1" applyBorder="1" applyAlignment="1">
      <alignment horizontal="center" vertical="center" wrapText="1"/>
    </xf>
    <xf numFmtId="0" fontId="11" fillId="29" borderId="5" xfId="0" applyFont="1" applyFill="1" applyBorder="1" applyAlignment="1">
      <alignment horizontal="center" vertical="center" wrapText="1"/>
    </xf>
    <xf numFmtId="0" fontId="20" fillId="2" borderId="4" xfId="0" applyFont="1" applyFill="1" applyBorder="1" applyAlignment="1">
      <alignment horizontal="right"/>
    </xf>
    <xf numFmtId="0" fontId="20" fillId="2" borderId="5" xfId="0" applyFont="1" applyFill="1" applyBorder="1" applyAlignment="1">
      <alignment horizontal="right"/>
    </xf>
    <xf numFmtId="0" fontId="20" fillId="2" borderId="10" xfId="0" applyFont="1" applyFill="1" applyBorder="1" applyAlignment="1">
      <alignment horizontal="right"/>
    </xf>
    <xf numFmtId="0" fontId="44" fillId="0" borderId="10" xfId="0" applyFont="1" applyBorder="1" applyAlignment="1">
      <alignment horizontal="center" wrapText="1"/>
    </xf>
    <xf numFmtId="0" fontId="34" fillId="0" borderId="10" xfId="0" applyFont="1" applyBorder="1" applyAlignment="1">
      <alignment horizontal="center" wrapText="1"/>
    </xf>
    <xf numFmtId="0" fontId="10" fillId="0" borderId="2" xfId="0" applyFont="1" applyBorder="1" applyAlignment="1">
      <alignment horizontal="left" wrapText="1"/>
    </xf>
    <xf numFmtId="0" fontId="10" fillId="0" borderId="0" xfId="0" applyFont="1" applyAlignment="1">
      <alignment horizontal="left" wrapText="1"/>
    </xf>
    <xf numFmtId="0" fontId="34" fillId="12" borderId="0" xfId="0" applyFont="1" applyFill="1" applyAlignment="1">
      <alignment horizontal="center" vertical="center"/>
    </xf>
    <xf numFmtId="0" fontId="45" fillId="0" borderId="1" xfId="0" applyFont="1" applyBorder="1" applyAlignment="1">
      <alignment horizontal="right"/>
    </xf>
    <xf numFmtId="0" fontId="10" fillId="0" borderId="0" xfId="0" applyFont="1"/>
    <xf numFmtId="0" fontId="20" fillId="2" borderId="6" xfId="0" applyFont="1" applyFill="1" applyBorder="1" applyAlignment="1">
      <alignment horizontal="right"/>
    </xf>
    <xf numFmtId="0" fontId="10" fillId="0" borderId="5" xfId="0" applyFont="1" applyBorder="1" applyAlignment="1">
      <alignment horizontal="center"/>
    </xf>
    <xf numFmtId="0" fontId="10" fillId="0" borderId="6" xfId="0" applyFont="1" applyBorder="1" applyAlignment="1">
      <alignment horizontal="center"/>
    </xf>
    <xf numFmtId="0" fontId="19" fillId="12" borderId="2" xfId="0" applyFont="1" applyFill="1" applyBorder="1" applyAlignment="1">
      <alignment horizontal="center"/>
    </xf>
    <xf numFmtId="0" fontId="19" fillId="12" borderId="0" xfId="0" applyFont="1" applyFill="1" applyAlignment="1">
      <alignment horizontal="center"/>
    </xf>
    <xf numFmtId="0" fontId="19" fillId="12" borderId="17" xfId="0" applyFont="1" applyFill="1" applyBorder="1" applyAlignment="1">
      <alignment horizontal="center"/>
    </xf>
    <xf numFmtId="0" fontId="19" fillId="12" borderId="23" xfId="0" applyFont="1" applyFill="1" applyBorder="1" applyAlignment="1">
      <alignment horizontal="center"/>
    </xf>
    <xf numFmtId="0" fontId="19" fillId="12" borderId="24" xfId="0" applyFont="1" applyFill="1" applyBorder="1" applyAlignment="1">
      <alignment horizontal="center"/>
    </xf>
    <xf numFmtId="0" fontId="19" fillId="12" borderId="16" xfId="0" applyFont="1" applyFill="1" applyBorder="1" applyAlignment="1">
      <alignment horizontal="center"/>
    </xf>
    <xf numFmtId="0" fontId="46" fillId="32" borderId="0" xfId="0" applyFont="1" applyFill="1" applyAlignment="1">
      <alignment horizontal="center"/>
    </xf>
    <xf numFmtId="164" fontId="80" fillId="0" borderId="10" xfId="0" applyNumberFormat="1" applyFont="1" applyBorder="1" applyAlignment="1">
      <alignment horizontal="center"/>
    </xf>
    <xf numFmtId="0" fontId="80" fillId="0" borderId="10" xfId="0" applyFont="1" applyBorder="1" applyAlignment="1">
      <alignment horizontal="center"/>
    </xf>
    <xf numFmtId="0" fontId="10" fillId="12" borderId="23" xfId="0" applyFont="1" applyFill="1" applyBorder="1" applyAlignment="1">
      <alignment horizontal="center"/>
    </xf>
    <xf numFmtId="0" fontId="10" fillId="12" borderId="24" xfId="0" applyFont="1" applyFill="1" applyBorder="1" applyAlignment="1">
      <alignment horizontal="center"/>
    </xf>
    <xf numFmtId="0" fontId="10" fillId="12" borderId="16" xfId="0" applyFont="1" applyFill="1" applyBorder="1" applyAlignment="1">
      <alignment horizontal="center"/>
    </xf>
    <xf numFmtId="0" fontId="10" fillId="12" borderId="2" xfId="0" applyFont="1" applyFill="1" applyBorder="1" applyAlignment="1">
      <alignment horizontal="center"/>
    </xf>
    <xf numFmtId="0" fontId="10" fillId="12" borderId="0" xfId="0" applyFont="1" applyFill="1" applyAlignment="1">
      <alignment horizontal="center"/>
    </xf>
    <xf numFmtId="0" fontId="10" fillId="12" borderId="17" xfId="0" applyFont="1" applyFill="1" applyBorder="1" applyAlignment="1">
      <alignment horizontal="center"/>
    </xf>
    <xf numFmtId="0" fontId="10" fillId="12" borderId="39" xfId="0" applyFont="1" applyFill="1" applyBorder="1" applyAlignment="1">
      <alignment horizontal="center"/>
    </xf>
    <xf numFmtId="0" fontId="10" fillId="12" borderId="10" xfId="0" applyFont="1" applyFill="1" applyBorder="1" applyAlignment="1">
      <alignment horizontal="center"/>
    </xf>
    <xf numFmtId="0" fontId="10" fillId="12" borderId="18" xfId="0" applyFont="1" applyFill="1" applyBorder="1" applyAlignment="1">
      <alignment horizontal="center"/>
    </xf>
    <xf numFmtId="0" fontId="5" fillId="54" borderId="0" xfId="0" applyFont="1" applyFill="1" applyAlignment="1" applyProtection="1">
      <alignment horizontal="left" vertical="top"/>
      <protection locked="0"/>
    </xf>
    <xf numFmtId="0" fontId="20" fillId="0" borderId="0" xfId="0" applyFont="1" applyAlignment="1" applyProtection="1">
      <alignment horizontal="center" vertical="center"/>
      <protection locked="0"/>
    </xf>
    <xf numFmtId="0" fontId="34" fillId="0" borderId="10" xfId="5" applyFont="1" applyBorder="1" applyAlignment="1" applyProtection="1">
      <alignment horizontal="center" vertical="center"/>
      <protection locked="0"/>
    </xf>
    <xf numFmtId="0" fontId="4" fillId="53" borderId="0" xfId="5" applyFont="1" applyFill="1" applyAlignment="1" applyProtection="1">
      <alignment horizontal="center" vertical="center"/>
      <protection locked="0"/>
    </xf>
    <xf numFmtId="0" fontId="5" fillId="0" borderId="0" xfId="0" applyFont="1" applyAlignment="1" applyProtection="1">
      <alignment horizontal="left" vertical="top"/>
      <protection locked="0"/>
    </xf>
    <xf numFmtId="0" fontId="5" fillId="54" borderId="12" xfId="0" applyFont="1" applyFill="1" applyBorder="1" applyAlignment="1" applyProtection="1">
      <alignment horizontal="left" vertical="top"/>
      <protection locked="0"/>
    </xf>
    <xf numFmtId="0" fontId="20" fillId="0" borderId="0" xfId="0" applyFont="1" applyAlignment="1" applyProtection="1">
      <alignment horizontal="right" vertical="center" wrapText="1"/>
      <protection locked="0"/>
    </xf>
    <xf numFmtId="164" fontId="81" fillId="0" borderId="10" xfId="0" applyNumberFormat="1" applyFont="1" applyBorder="1" applyAlignment="1">
      <alignment horizontal="center" vertical="center"/>
    </xf>
    <xf numFmtId="164" fontId="20" fillId="4" borderId="4" xfId="1" applyNumberFormat="1" applyFont="1" applyFill="1" applyBorder="1" applyAlignment="1">
      <alignment horizontal="center" wrapText="1"/>
    </xf>
    <xf numFmtId="164" fontId="20" fillId="4" borderId="5" xfId="1" applyNumberFormat="1" applyFont="1" applyFill="1" applyBorder="1" applyAlignment="1">
      <alignment horizontal="center" wrapText="1"/>
    </xf>
    <xf numFmtId="0" fontId="20" fillId="4" borderId="23"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10" fillId="0" borderId="0" xfId="0" applyFont="1" applyAlignment="1">
      <alignment horizontal="center"/>
    </xf>
    <xf numFmtId="0" fontId="20" fillId="2" borderId="4" xfId="0" applyFont="1" applyFill="1" applyBorder="1" applyAlignment="1">
      <alignment horizontal="left"/>
    </xf>
    <xf numFmtId="0" fontId="20" fillId="2" borderId="5" xfId="0" applyFont="1" applyFill="1" applyBorder="1" applyAlignment="1">
      <alignment horizontal="left"/>
    </xf>
    <xf numFmtId="0" fontId="20" fillId="2" borderId="6" xfId="0" applyFont="1" applyFill="1" applyBorder="1" applyAlignment="1">
      <alignment horizontal="left"/>
    </xf>
    <xf numFmtId="0" fontId="20" fillId="32" borderId="5" xfId="0" applyFont="1" applyFill="1" applyBorder="1" applyAlignment="1">
      <alignment horizontal="center" wrapText="1"/>
    </xf>
    <xf numFmtId="0" fontId="20" fillId="32" borderId="6" xfId="0" applyFont="1" applyFill="1" applyBorder="1" applyAlignment="1">
      <alignment horizontal="center" wrapText="1"/>
    </xf>
    <xf numFmtId="0" fontId="20" fillId="12" borderId="23" xfId="0" applyFont="1" applyFill="1" applyBorder="1" applyAlignment="1">
      <alignment horizontal="center"/>
    </xf>
    <xf numFmtId="0" fontId="20" fillId="12" borderId="2" xfId="0" applyFont="1" applyFill="1" applyBorder="1" applyAlignment="1">
      <alignment horizontal="center"/>
    </xf>
    <xf numFmtId="0" fontId="20" fillId="12" borderId="39" xfId="0" applyFont="1" applyFill="1" applyBorder="1" applyAlignment="1">
      <alignment horizontal="center"/>
    </xf>
  </cellXfs>
  <cellStyles count="7">
    <cellStyle name="Currency" xfId="1" builtinId="4"/>
    <cellStyle name="Normal" xfId="0" builtinId="0"/>
    <cellStyle name="Normal 4" xfId="4" xr:uid="{972CDA5F-C660-4FFE-A831-CF1D7512E8A6}"/>
    <cellStyle name="Normal_ENTBUDGT" xfId="5" xr:uid="{ED44BECD-4C10-4143-8B65-4B3A05E3D07A}"/>
    <cellStyle name="Normal_FIRSTBUD" xfId="6" xr:uid="{24BA9112-DC73-48C9-8361-92654EBAD8A8}"/>
    <cellStyle name="Normal_person_months_conversion_chart-4" xfId="3" xr:uid="{EE61FCCF-644E-4D1D-9079-F02A243B76C0}"/>
    <cellStyle name="Percent" xfId="2" builtinId="5"/>
  </cellStyles>
  <dxfs count="0"/>
  <tableStyles count="0" defaultTableStyle="TableStyleMedium2" defaultPivotStyle="PivotStyleLight16"/>
  <colors>
    <mruColors>
      <color rgb="FF0066FF"/>
      <color rgb="FFE4DFEC"/>
      <color rgb="FFE7FFE7"/>
      <color rgb="FFFFF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30480</xdr:colOff>
          <xdr:row>62</xdr:row>
          <xdr:rowOff>7620</xdr:rowOff>
        </xdr:from>
        <xdr:to>
          <xdr:col>25</xdr:col>
          <xdr:colOff>45720</xdr:colOff>
          <xdr:row>64</xdr:row>
          <xdr:rowOff>83820</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62</xdr:row>
          <xdr:rowOff>7620</xdr:rowOff>
        </xdr:from>
        <xdr:to>
          <xdr:col>23</xdr:col>
          <xdr:colOff>30480</xdr:colOff>
          <xdr:row>64</xdr:row>
          <xdr:rowOff>45720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109</xdr:row>
          <xdr:rowOff>7620</xdr:rowOff>
        </xdr:from>
        <xdr:to>
          <xdr:col>8</xdr:col>
          <xdr:colOff>45720</xdr:colOff>
          <xdr:row>111</xdr:row>
          <xdr:rowOff>99060</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109</xdr:row>
          <xdr:rowOff>7620</xdr:rowOff>
        </xdr:from>
        <xdr:to>
          <xdr:col>6</xdr:col>
          <xdr:colOff>30480</xdr:colOff>
          <xdr:row>111</xdr:row>
          <xdr:rowOff>45720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19</xdr:col>
      <xdr:colOff>104775</xdr:colOff>
      <xdr:row>9</xdr:row>
      <xdr:rowOff>95250</xdr:rowOff>
    </xdr:from>
    <xdr:to>
      <xdr:col>20</xdr:col>
      <xdr:colOff>135467</xdr:colOff>
      <xdr:row>11</xdr:row>
      <xdr:rowOff>40005</xdr:rowOff>
    </xdr:to>
    <xdr:pic>
      <xdr:nvPicPr>
        <xdr:cNvPr id="2" name="Picture 1" descr="BD21298_">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93708" y="2051050"/>
          <a:ext cx="1072092" cy="342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ffice.ads.gvsu.edu\dfs\Administration-Data\OSP\SPONSORED_PROJECTS\Principal_Investigators\A_Folder%20Setup\1_Pre%20Award\OG_GVSU_Bud_Template_FY23-24%20v19Jun23.xlsx" TargetMode="External"/><Relationship Id="rId1" Type="http://schemas.openxmlformats.org/officeDocument/2006/relationships/externalLinkPath" Target="/Administration-Data/OSP/SPONSORED_PROJECTS/Principal_Investigators/A_Folder%20Setup/1_Pre%20Award/OG_GVSU_Bud_Template_FY23-24%20v19Jun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TE cal"/>
      <sheetName val="Effort Calculator"/>
      <sheetName val="Tuition &amp; Fringe Rates"/>
      <sheetName val="Yr 1"/>
      <sheetName val="Yr 2"/>
      <sheetName val="Yr 3"/>
      <sheetName val="Yr 4"/>
      <sheetName val="Yr 5"/>
      <sheetName val="Subaward"/>
      <sheetName val="Budget Summary"/>
    </sheetNames>
    <sheetDataSet>
      <sheetData sheetId="0" refreshError="1"/>
      <sheetData sheetId="1"/>
      <sheetData sheetId="2"/>
      <sheetData sheetId="3">
        <row r="84">
          <cell r="K84"/>
          <cell r="L84"/>
        </row>
        <row r="130">
          <cell r="K130"/>
          <cell r="L130"/>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0B31F-C0B0-4A4C-AAB5-8B8CCB7BFF2F}">
  <sheetPr>
    <tabColor rgb="FF7030A0"/>
  </sheetPr>
  <dimension ref="A1:AG155"/>
  <sheetViews>
    <sheetView zoomScale="90" zoomScaleNormal="90" workbookViewId="0">
      <selection activeCell="K19" sqref="K19:L19"/>
    </sheetView>
  </sheetViews>
  <sheetFormatPr defaultRowHeight="13.8"/>
  <cols>
    <col min="1" max="1" width="23.3984375" bestFit="1" customWidth="1"/>
    <col min="2" max="2" width="10.3984375" bestFit="1" customWidth="1"/>
    <col min="3" max="3" width="9.8984375" bestFit="1" customWidth="1"/>
    <col min="4" max="4" width="11.59765625" customWidth="1"/>
    <col min="5" max="5" width="12.8984375" bestFit="1" customWidth="1"/>
    <col min="6" max="6" width="14.09765625" customWidth="1"/>
    <col min="7" max="8" width="10.8984375" customWidth="1"/>
    <col min="9" max="9" width="10.59765625" customWidth="1"/>
    <col min="10" max="10" width="11" customWidth="1"/>
    <col min="11" max="11" width="10.59765625" customWidth="1"/>
    <col min="12" max="12" width="10.3984375" customWidth="1"/>
    <col min="13" max="13" width="9.69921875" customWidth="1"/>
    <col min="14" max="14" width="9.8984375" bestFit="1" customWidth="1"/>
    <col min="15" max="15" width="13.59765625" customWidth="1"/>
    <col min="16" max="16" width="10.8984375" customWidth="1"/>
    <col min="17" max="17" width="6" customWidth="1"/>
    <col min="18" max="18" width="20.5" bestFit="1" customWidth="1"/>
    <col min="19" max="19" width="10.69921875" bestFit="1" customWidth="1"/>
    <col min="20" max="20" width="13.69921875" customWidth="1"/>
    <col min="21" max="21" width="11" customWidth="1"/>
    <col min="22" max="23" width="9.59765625" customWidth="1"/>
    <col min="24" max="24" width="11.59765625" customWidth="1"/>
    <col min="25" max="25" width="12.19921875" customWidth="1"/>
    <col min="27" max="27" width="9.3984375" bestFit="1" customWidth="1"/>
    <col min="28" max="28" width="8.69921875" bestFit="1" customWidth="1"/>
    <col min="32" max="32" width="9.3984375" bestFit="1" customWidth="1"/>
  </cols>
  <sheetData>
    <row r="1" spans="2:28" ht="14.4" thickBot="1">
      <c r="C1" s="2" t="s">
        <v>108</v>
      </c>
      <c r="D1" s="2" t="s">
        <v>109</v>
      </c>
      <c r="E1" s="2" t="s">
        <v>107</v>
      </c>
      <c r="F1" s="2" t="s">
        <v>110</v>
      </c>
      <c r="G1" s="2" t="s">
        <v>111</v>
      </c>
    </row>
    <row r="2" spans="2:28" ht="31.8" thickBot="1">
      <c r="C2" s="18" t="s">
        <v>113</v>
      </c>
      <c r="D2" s="18" t="s">
        <v>112</v>
      </c>
      <c r="E2" s="19" t="s">
        <v>106</v>
      </c>
      <c r="F2" s="20" t="s">
        <v>47</v>
      </c>
      <c r="G2" s="21" t="s">
        <v>48</v>
      </c>
      <c r="K2" s="1"/>
      <c r="L2" s="358" t="s">
        <v>134</v>
      </c>
      <c r="M2" s="358" t="s">
        <v>135</v>
      </c>
      <c r="N2" s="358" t="s">
        <v>136</v>
      </c>
      <c r="O2" s="358" t="s">
        <v>137</v>
      </c>
      <c r="Q2" s="351"/>
    </row>
    <row r="3" spans="2:28" ht="15.6" thickBot="1">
      <c r="B3" s="182" t="s">
        <v>61</v>
      </c>
      <c r="C3" s="185">
        <f>J61</f>
        <v>89300</v>
      </c>
      <c r="D3" s="186">
        <f>M61</f>
        <v>24295.01</v>
      </c>
      <c r="E3" s="187">
        <f>N61</f>
        <v>113595.01</v>
      </c>
      <c r="F3" s="188">
        <f>O61</f>
        <v>111095.01</v>
      </c>
      <c r="G3" s="189">
        <f>P61</f>
        <v>2500</v>
      </c>
      <c r="J3" s="867" t="s">
        <v>138</v>
      </c>
      <c r="K3" s="867"/>
      <c r="L3" s="352">
        <v>12</v>
      </c>
      <c r="M3" s="352">
        <v>52</v>
      </c>
      <c r="N3" s="352">
        <v>260</v>
      </c>
      <c r="O3" s="352">
        <v>2080</v>
      </c>
      <c r="Q3" s="353"/>
      <c r="R3" s="301"/>
      <c r="S3" s="301"/>
      <c r="T3" s="301"/>
      <c r="U3" s="301"/>
      <c r="V3" s="363" t="s">
        <v>144</v>
      </c>
      <c r="W3" s="364"/>
      <c r="X3" s="364"/>
      <c r="Y3" s="301"/>
      <c r="Z3" s="364"/>
      <c r="AA3" s="365"/>
      <c r="AB3" s="366"/>
    </row>
    <row r="4" spans="2:28" ht="15.6" thickBot="1">
      <c r="K4" s="1"/>
      <c r="L4" s="353"/>
      <c r="M4" s="353"/>
      <c r="N4" s="353"/>
      <c r="O4" s="353"/>
      <c r="Q4" s="353"/>
      <c r="R4" s="301"/>
      <c r="S4" s="301"/>
      <c r="T4" s="301"/>
      <c r="U4" s="301"/>
      <c r="V4" s="363" t="s">
        <v>145</v>
      </c>
      <c r="W4" s="364"/>
      <c r="X4" s="364"/>
      <c r="Y4" s="301"/>
      <c r="Z4" s="364"/>
      <c r="AA4" s="365"/>
      <c r="AB4" s="366"/>
    </row>
    <row r="5" spans="2:28" ht="15.6" thickBot="1">
      <c r="B5" s="209" t="s">
        <v>70</v>
      </c>
      <c r="C5" s="212">
        <f>AA61</f>
        <v>1236</v>
      </c>
      <c r="D5" s="213">
        <f>AD61</f>
        <v>106.41959999999999</v>
      </c>
      <c r="E5" s="214">
        <f>AE61</f>
        <v>1342.4195999999999</v>
      </c>
      <c r="F5" s="215">
        <f>AF61</f>
        <v>1342.4195999999999</v>
      </c>
      <c r="G5" s="216">
        <f>AG61</f>
        <v>0</v>
      </c>
      <c r="J5" s="868" t="s">
        <v>139</v>
      </c>
      <c r="K5" s="868"/>
      <c r="L5" s="354">
        <v>9</v>
      </c>
      <c r="M5" s="354">
        <v>40</v>
      </c>
      <c r="N5" s="354">
        <v>273</v>
      </c>
      <c r="O5" s="354">
        <v>1560</v>
      </c>
      <c r="Q5" s="353"/>
      <c r="R5" s="367" t="s">
        <v>146</v>
      </c>
      <c r="S5" s="301"/>
      <c r="T5" s="301"/>
      <c r="U5" s="301"/>
      <c r="V5" s="301"/>
      <c r="W5" s="301"/>
      <c r="X5" s="301"/>
      <c r="Y5" s="301"/>
      <c r="Z5" s="301"/>
      <c r="AA5" s="366"/>
      <c r="AB5" s="366"/>
    </row>
    <row r="6" spans="2:28" ht="15.6" thickBot="1">
      <c r="J6" s="869" t="s">
        <v>140</v>
      </c>
      <c r="K6" s="869"/>
      <c r="L6" s="355">
        <v>4.5</v>
      </c>
      <c r="M6" s="355">
        <v>20</v>
      </c>
      <c r="N6" s="355">
        <v>153</v>
      </c>
      <c r="O6" s="355">
        <v>780</v>
      </c>
      <c r="Q6" s="353"/>
      <c r="R6" s="301"/>
      <c r="S6" s="301" t="s">
        <v>147</v>
      </c>
      <c r="T6" s="368"/>
      <c r="U6" s="368"/>
      <c r="V6" s="368"/>
      <c r="W6" s="368"/>
      <c r="X6" s="368"/>
      <c r="Y6" s="368"/>
      <c r="Z6" s="368"/>
      <c r="AA6" s="369"/>
      <c r="AB6" s="369"/>
    </row>
    <row r="7" spans="2:28" ht="15.6" thickBot="1">
      <c r="B7" s="232" t="s">
        <v>78</v>
      </c>
      <c r="C7" s="235">
        <f>J108</f>
        <v>0</v>
      </c>
      <c r="D7" s="236">
        <f>M108</f>
        <v>0</v>
      </c>
      <c r="E7" s="237">
        <f>N108</f>
        <v>0</v>
      </c>
      <c r="F7" s="238">
        <f>O108</f>
        <v>0</v>
      </c>
      <c r="G7" s="239">
        <f>P108</f>
        <v>0</v>
      </c>
      <c r="J7" s="869" t="s">
        <v>141</v>
      </c>
      <c r="K7" s="869"/>
      <c r="L7" s="355">
        <v>4.5</v>
      </c>
      <c r="M7" s="355">
        <v>20</v>
      </c>
      <c r="N7" s="355">
        <v>119</v>
      </c>
      <c r="O7" s="355">
        <v>780</v>
      </c>
      <c r="Q7" s="353"/>
      <c r="T7" s="370"/>
      <c r="U7" s="998" t="s">
        <v>21</v>
      </c>
      <c r="V7" s="998"/>
      <c r="W7" s="370"/>
      <c r="X7" s="999" t="s">
        <v>22</v>
      </c>
      <c r="Y7" s="999"/>
      <c r="Z7" s="370"/>
      <c r="AA7" s="1000" t="s">
        <v>23</v>
      </c>
      <c r="AB7" s="1000"/>
    </row>
    <row r="8" spans="2:28" ht="15.6" thickBot="1">
      <c r="T8" s="370"/>
      <c r="U8" s="1001" t="s">
        <v>24</v>
      </c>
      <c r="V8" s="1001"/>
      <c r="W8" s="370"/>
      <c r="X8" s="1002" t="s">
        <v>148</v>
      </c>
      <c r="Y8" s="1002"/>
      <c r="Z8" s="370"/>
      <c r="AA8" s="1003" t="s">
        <v>25</v>
      </c>
      <c r="AB8" s="1003"/>
    </row>
    <row r="9" spans="2:28" ht="15.6" thickBot="1">
      <c r="B9" s="251" t="s">
        <v>83</v>
      </c>
      <c r="C9" s="254">
        <f>AA108</f>
        <v>0</v>
      </c>
      <c r="D9" s="255">
        <f>AD108</f>
        <v>0</v>
      </c>
      <c r="E9" s="256">
        <f>AE108</f>
        <v>0</v>
      </c>
      <c r="F9" s="257">
        <f>AF108</f>
        <v>0</v>
      </c>
      <c r="G9" s="258">
        <f>AG108</f>
        <v>0</v>
      </c>
      <c r="J9" s="870" t="s">
        <v>142</v>
      </c>
      <c r="K9" s="870"/>
      <c r="L9" s="356">
        <v>3</v>
      </c>
      <c r="M9" s="356">
        <v>13</v>
      </c>
      <c r="N9" s="356">
        <v>75</v>
      </c>
      <c r="O9" s="356">
        <v>520</v>
      </c>
      <c r="Q9" s="353"/>
      <c r="T9" s="374"/>
      <c r="U9" s="371" t="s">
        <v>149</v>
      </c>
      <c r="V9" s="371" t="s">
        <v>26</v>
      </c>
      <c r="W9" s="374"/>
      <c r="X9" s="372" t="s">
        <v>150</v>
      </c>
      <c r="Y9" s="372" t="s">
        <v>26</v>
      </c>
      <c r="Z9" s="374"/>
      <c r="AA9" s="373" t="s">
        <v>150</v>
      </c>
      <c r="AB9" s="373" t="s">
        <v>26</v>
      </c>
    </row>
    <row r="10" spans="2:28" ht="15.6" thickBot="1">
      <c r="T10" s="374"/>
      <c r="U10" s="1"/>
      <c r="V10" s="1"/>
      <c r="W10" s="374"/>
      <c r="X10" s="1"/>
      <c r="Y10" s="1"/>
      <c r="Z10" s="374"/>
      <c r="AA10" s="1"/>
      <c r="AB10" s="1"/>
    </row>
    <row r="11" spans="2:28" ht="16.2" thickBot="1">
      <c r="B11" s="284" t="s">
        <v>86</v>
      </c>
      <c r="C11" s="287">
        <f>J155</f>
        <v>0</v>
      </c>
      <c r="D11" s="288">
        <f>M155</f>
        <v>0</v>
      </c>
      <c r="E11" s="289">
        <f>N155</f>
        <v>0</v>
      </c>
      <c r="F11" s="290">
        <f>O155</f>
        <v>0</v>
      </c>
      <c r="G11" s="291">
        <f>P155</f>
        <v>0</v>
      </c>
      <c r="T11" s="375"/>
      <c r="U11" s="376">
        <v>5</v>
      </c>
      <c r="V11" s="377">
        <f>U11*0.03</f>
        <v>0.15</v>
      </c>
      <c r="W11" s="378"/>
      <c r="X11" s="379">
        <f>U11</f>
        <v>5</v>
      </c>
      <c r="Y11" s="380">
        <f>X11*0.09</f>
        <v>0.44999999999999996</v>
      </c>
      <c r="Z11" s="378"/>
      <c r="AA11" s="381">
        <f>U11</f>
        <v>5</v>
      </c>
      <c r="AB11" s="382">
        <f>AA11*0.12</f>
        <v>0.6</v>
      </c>
    </row>
    <row r="13" spans="2:28" ht="15.6" customHeight="1">
      <c r="C13" s="47">
        <f t="shared" ref="C13:D13" si="0">SUM(C3+C5+C7+C9+C11)</f>
        <v>90536</v>
      </c>
      <c r="D13" s="47">
        <f t="shared" si="0"/>
        <v>24401.429599999999</v>
      </c>
      <c r="E13" s="47">
        <f>SUM(E3+E5+E7+E9+E11)</f>
        <v>114937.42959999999</v>
      </c>
      <c r="F13" s="47">
        <f>SUM(F3+F5+F7+F9+F11)</f>
        <v>112437.42959999999</v>
      </c>
      <c r="G13" s="47">
        <f>SUM(G3+G5+G7+G9+G11)</f>
        <v>2500</v>
      </c>
      <c r="H13" s="357" t="s">
        <v>114</v>
      </c>
      <c r="J13" s="357"/>
      <c r="K13" s="357"/>
    </row>
    <row r="17" spans="1:33" ht="21.6" customHeight="1" thickBot="1">
      <c r="A17" s="88" t="s">
        <v>61</v>
      </c>
      <c r="B17" s="90" t="s">
        <v>71</v>
      </c>
      <c r="C17" s="91"/>
      <c r="D17" s="89" t="s">
        <v>72</v>
      </c>
      <c r="E17" s="876"/>
      <c r="F17" s="877"/>
      <c r="G17" s="878" t="s">
        <v>73</v>
      </c>
      <c r="H17" s="879"/>
      <c r="I17" s="879"/>
      <c r="J17" s="879"/>
      <c r="K17" s="879"/>
      <c r="L17" s="879"/>
      <c r="M17" s="879"/>
      <c r="N17" s="879"/>
      <c r="O17" s="879"/>
      <c r="P17" s="880"/>
      <c r="R17" s="82" t="s">
        <v>70</v>
      </c>
      <c r="S17" s="83" t="s">
        <v>71</v>
      </c>
      <c r="T17" s="84"/>
      <c r="U17" s="85" t="s">
        <v>72</v>
      </c>
      <c r="V17" s="876"/>
      <c r="W17" s="877"/>
      <c r="X17" s="897" t="s">
        <v>73</v>
      </c>
      <c r="Y17" s="898"/>
      <c r="Z17" s="898"/>
      <c r="AA17" s="898"/>
      <c r="AB17" s="898"/>
      <c r="AC17" s="898"/>
      <c r="AD17" s="898"/>
      <c r="AE17" s="898"/>
      <c r="AF17" s="898"/>
      <c r="AG17" s="899"/>
    </row>
    <row r="18" spans="1:33" ht="31.95" customHeight="1" thickBot="1">
      <c r="A18" s="15" t="s">
        <v>75</v>
      </c>
      <c r="B18" s="16" t="s">
        <v>40</v>
      </c>
      <c r="C18" s="17" t="s">
        <v>32</v>
      </c>
      <c r="D18" s="881" t="s">
        <v>41</v>
      </c>
      <c r="E18" s="882"/>
      <c r="F18" s="883"/>
      <c r="G18" s="884" t="s">
        <v>42</v>
      </c>
      <c r="H18" s="885"/>
      <c r="I18" s="886"/>
      <c r="J18" s="18" t="s">
        <v>43</v>
      </c>
      <c r="K18" s="884" t="s">
        <v>44</v>
      </c>
      <c r="L18" s="886"/>
      <c r="M18" s="18" t="s">
        <v>45</v>
      </c>
      <c r="N18" s="19" t="s">
        <v>46</v>
      </c>
      <c r="O18" s="20" t="s">
        <v>47</v>
      </c>
      <c r="P18" s="21" t="s">
        <v>48</v>
      </c>
      <c r="R18" s="60" t="s">
        <v>62</v>
      </c>
      <c r="S18" s="61" t="s">
        <v>40</v>
      </c>
      <c r="T18" s="62" t="s">
        <v>32</v>
      </c>
      <c r="U18" s="900" t="s">
        <v>63</v>
      </c>
      <c r="V18" s="901"/>
      <c r="W18" s="902"/>
      <c r="X18" s="903" t="s">
        <v>42</v>
      </c>
      <c r="Y18" s="904"/>
      <c r="Z18" s="905"/>
      <c r="AA18" s="64" t="s">
        <v>43</v>
      </c>
      <c r="AB18" s="903" t="s">
        <v>64</v>
      </c>
      <c r="AC18" s="905"/>
      <c r="AD18" s="64" t="s">
        <v>45</v>
      </c>
      <c r="AE18" s="65" t="s">
        <v>65</v>
      </c>
      <c r="AF18" s="66" t="s">
        <v>47</v>
      </c>
      <c r="AG18" s="67" t="s">
        <v>48</v>
      </c>
    </row>
    <row r="19" spans="1:33">
      <c r="A19" s="22"/>
      <c r="B19" s="23"/>
      <c r="C19" s="3">
        <v>175000</v>
      </c>
      <c r="D19" s="875">
        <v>0.5</v>
      </c>
      <c r="E19" s="875"/>
      <c r="F19" s="875"/>
      <c r="G19" s="874">
        <f>D19*12</f>
        <v>6</v>
      </c>
      <c r="H19" s="874"/>
      <c r="I19" s="874"/>
      <c r="J19" s="4">
        <f>C19*D19</f>
        <v>87500</v>
      </c>
      <c r="K19" s="875">
        <v>0.2707</v>
      </c>
      <c r="L19" s="875"/>
      <c r="M19" s="5">
        <f>J19*K19</f>
        <v>23686.25</v>
      </c>
      <c r="N19" s="25">
        <f>J19+M19</f>
        <v>111186.25</v>
      </c>
      <c r="O19" s="7">
        <f>N19-P19</f>
        <v>108686.25</v>
      </c>
      <c r="P19" s="26">
        <v>2500</v>
      </c>
      <c r="R19" s="293">
        <f t="shared" ref="R19:R31" si="1">A19</f>
        <v>0</v>
      </c>
      <c r="S19" s="293">
        <f t="shared" ref="S19:S31" si="2">B19</f>
        <v>0</v>
      </c>
      <c r="T19" s="50">
        <f t="shared" ref="T19:T31" si="3">C19*1.03</f>
        <v>180250</v>
      </c>
      <c r="U19" s="875"/>
      <c r="V19" s="875"/>
      <c r="W19" s="875"/>
      <c r="X19" s="895">
        <f t="shared" ref="X19:X31" si="4">U19*12</f>
        <v>0</v>
      </c>
      <c r="Y19" s="895"/>
      <c r="Z19" s="895"/>
      <c r="AA19" s="51">
        <f t="shared" ref="AA19:AA31" si="5">T19*U19</f>
        <v>0</v>
      </c>
      <c r="AB19" s="896">
        <f t="shared" ref="AB19:AB31" si="6">K19</f>
        <v>0.2707</v>
      </c>
      <c r="AC19" s="896"/>
      <c r="AD19" s="5">
        <f t="shared" ref="AD19:AD31" si="7">AA19*AB19</f>
        <v>0</v>
      </c>
      <c r="AE19" s="25">
        <f t="shared" ref="AE19:AE31" si="8">AA19+AD19</f>
        <v>0</v>
      </c>
      <c r="AF19" s="7">
        <f t="shared" ref="AF19:AF31" si="9">AE19-AG19</f>
        <v>0</v>
      </c>
      <c r="AG19" s="26"/>
    </row>
    <row r="20" spans="1:33">
      <c r="A20" s="22"/>
      <c r="B20" s="23"/>
      <c r="C20" s="3"/>
      <c r="D20" s="871"/>
      <c r="E20" s="872"/>
      <c r="F20" s="873"/>
      <c r="G20" s="874">
        <f>D20*12</f>
        <v>0</v>
      </c>
      <c r="H20" s="874"/>
      <c r="I20" s="874"/>
      <c r="J20" s="4">
        <f>C20*D20</f>
        <v>0</v>
      </c>
      <c r="K20" s="875">
        <v>0.40300000000000002</v>
      </c>
      <c r="L20" s="875"/>
      <c r="M20" s="5">
        <f t="shared" ref="M20:M22" si="10">J20*K20</f>
        <v>0</v>
      </c>
      <c r="N20" s="25">
        <f t="shared" ref="N20:N22" si="11">J20+M20</f>
        <v>0</v>
      </c>
      <c r="O20" s="7">
        <f t="shared" ref="O20:O48" si="12">N20-P20</f>
        <v>0</v>
      </c>
      <c r="P20" s="26"/>
      <c r="R20" s="293">
        <f t="shared" si="1"/>
        <v>0</v>
      </c>
      <c r="S20" s="293">
        <f t="shared" si="2"/>
        <v>0</v>
      </c>
      <c r="T20" s="50">
        <f t="shared" si="3"/>
        <v>0</v>
      </c>
      <c r="U20" s="871"/>
      <c r="V20" s="872"/>
      <c r="W20" s="873"/>
      <c r="X20" s="895">
        <f t="shared" si="4"/>
        <v>0</v>
      </c>
      <c r="Y20" s="895"/>
      <c r="Z20" s="895"/>
      <c r="AA20" s="51">
        <f t="shared" si="5"/>
        <v>0</v>
      </c>
      <c r="AB20" s="896">
        <f t="shared" si="6"/>
        <v>0.40300000000000002</v>
      </c>
      <c r="AC20" s="896"/>
      <c r="AD20" s="5">
        <f t="shared" si="7"/>
        <v>0</v>
      </c>
      <c r="AE20" s="25">
        <f t="shared" si="8"/>
        <v>0</v>
      </c>
      <c r="AF20" s="7">
        <f t="shared" si="9"/>
        <v>0</v>
      </c>
      <c r="AG20" s="26"/>
    </row>
    <row r="21" spans="1:33">
      <c r="A21" s="22"/>
      <c r="B21" s="28"/>
      <c r="C21" s="155"/>
      <c r="D21" s="871"/>
      <c r="E21" s="872"/>
      <c r="F21" s="873"/>
      <c r="G21" s="874">
        <f t="shared" ref="G21:G31" si="13">D21*12</f>
        <v>0</v>
      </c>
      <c r="H21" s="874"/>
      <c r="I21" s="874"/>
      <c r="J21" s="4">
        <f t="shared" ref="J21:J31" si="14">C21*D21</f>
        <v>0</v>
      </c>
      <c r="K21" s="875">
        <v>0.39710000000000001</v>
      </c>
      <c r="L21" s="875"/>
      <c r="M21" s="5">
        <f t="shared" si="10"/>
        <v>0</v>
      </c>
      <c r="N21" s="25">
        <f t="shared" si="11"/>
        <v>0</v>
      </c>
      <c r="O21" s="156">
        <f t="shared" si="12"/>
        <v>0</v>
      </c>
      <c r="P21" s="157"/>
      <c r="R21" s="293">
        <f t="shared" si="1"/>
        <v>0</v>
      </c>
      <c r="S21" s="293">
        <f t="shared" si="2"/>
        <v>0</v>
      </c>
      <c r="T21" s="50">
        <f t="shared" si="3"/>
        <v>0</v>
      </c>
      <c r="U21" s="871"/>
      <c r="V21" s="872"/>
      <c r="W21" s="873"/>
      <c r="X21" s="895">
        <f t="shared" si="4"/>
        <v>0</v>
      </c>
      <c r="Y21" s="895"/>
      <c r="Z21" s="895"/>
      <c r="AA21" s="51">
        <f t="shared" si="5"/>
        <v>0</v>
      </c>
      <c r="AB21" s="896">
        <f t="shared" si="6"/>
        <v>0.39710000000000001</v>
      </c>
      <c r="AC21" s="896"/>
      <c r="AD21" s="5">
        <f t="shared" si="7"/>
        <v>0</v>
      </c>
      <c r="AE21" s="25">
        <f t="shared" si="8"/>
        <v>0</v>
      </c>
      <c r="AF21" s="7">
        <f t="shared" si="9"/>
        <v>0</v>
      </c>
      <c r="AG21" s="26"/>
    </row>
    <row r="22" spans="1:33">
      <c r="A22" s="22"/>
      <c r="B22" s="23"/>
      <c r="C22" s="3"/>
      <c r="D22" s="871"/>
      <c r="E22" s="872"/>
      <c r="F22" s="873"/>
      <c r="G22" s="874">
        <f t="shared" si="13"/>
        <v>0</v>
      </c>
      <c r="H22" s="874"/>
      <c r="I22" s="874"/>
      <c r="J22" s="4">
        <f t="shared" si="14"/>
        <v>0</v>
      </c>
      <c r="K22" s="875">
        <v>0.33350000000000002</v>
      </c>
      <c r="L22" s="875"/>
      <c r="M22" s="5">
        <f t="shared" si="10"/>
        <v>0</v>
      </c>
      <c r="N22" s="25">
        <f t="shared" si="11"/>
        <v>0</v>
      </c>
      <c r="O22" s="7">
        <f t="shared" si="12"/>
        <v>0</v>
      </c>
      <c r="P22" s="26"/>
      <c r="R22" s="293">
        <f t="shared" si="1"/>
        <v>0</v>
      </c>
      <c r="S22" s="293">
        <f t="shared" si="2"/>
        <v>0</v>
      </c>
      <c r="T22" s="50">
        <f t="shared" si="3"/>
        <v>0</v>
      </c>
      <c r="U22" s="871"/>
      <c r="V22" s="872"/>
      <c r="W22" s="873"/>
      <c r="X22" s="895">
        <f t="shared" si="4"/>
        <v>0</v>
      </c>
      <c r="Y22" s="895"/>
      <c r="Z22" s="895"/>
      <c r="AA22" s="51">
        <f t="shared" si="5"/>
        <v>0</v>
      </c>
      <c r="AB22" s="896">
        <f t="shared" si="6"/>
        <v>0.33350000000000002</v>
      </c>
      <c r="AC22" s="896"/>
      <c r="AD22" s="5">
        <f t="shared" si="7"/>
        <v>0</v>
      </c>
      <c r="AE22" s="25">
        <f t="shared" si="8"/>
        <v>0</v>
      </c>
      <c r="AF22" s="7">
        <f t="shared" si="9"/>
        <v>0</v>
      </c>
      <c r="AG22" s="26"/>
    </row>
    <row r="23" spans="1:33">
      <c r="A23" s="22"/>
      <c r="B23" s="23"/>
      <c r="C23" s="27"/>
      <c r="D23" s="875"/>
      <c r="E23" s="875"/>
      <c r="F23" s="875"/>
      <c r="G23" s="874">
        <f t="shared" si="13"/>
        <v>0</v>
      </c>
      <c r="H23" s="874"/>
      <c r="I23" s="874"/>
      <c r="J23" s="4">
        <f t="shared" si="14"/>
        <v>0</v>
      </c>
      <c r="K23" s="875">
        <v>8.6099999999999996E-2</v>
      </c>
      <c r="L23" s="875"/>
      <c r="M23" s="5">
        <f>J23*K23</f>
        <v>0</v>
      </c>
      <c r="N23" s="25">
        <f>J23+M23</f>
        <v>0</v>
      </c>
      <c r="O23" s="7">
        <f t="shared" si="12"/>
        <v>0</v>
      </c>
      <c r="P23" s="26"/>
      <c r="R23" s="293">
        <f t="shared" si="1"/>
        <v>0</v>
      </c>
      <c r="S23" s="293">
        <f t="shared" si="2"/>
        <v>0</v>
      </c>
      <c r="T23" s="50">
        <f t="shared" si="3"/>
        <v>0</v>
      </c>
      <c r="U23" s="875"/>
      <c r="V23" s="875"/>
      <c r="W23" s="875"/>
      <c r="X23" s="895">
        <f t="shared" si="4"/>
        <v>0</v>
      </c>
      <c r="Y23" s="895"/>
      <c r="Z23" s="895"/>
      <c r="AA23" s="51">
        <f t="shared" si="5"/>
        <v>0</v>
      </c>
      <c r="AB23" s="896">
        <f t="shared" si="6"/>
        <v>8.6099999999999996E-2</v>
      </c>
      <c r="AC23" s="896"/>
      <c r="AD23" s="5">
        <f t="shared" si="7"/>
        <v>0</v>
      </c>
      <c r="AE23" s="25">
        <f t="shared" si="8"/>
        <v>0</v>
      </c>
      <c r="AF23" s="7">
        <f t="shared" si="9"/>
        <v>0</v>
      </c>
      <c r="AG23" s="26"/>
    </row>
    <row r="24" spans="1:33">
      <c r="A24" s="22"/>
      <c r="B24" s="23"/>
      <c r="C24" s="27"/>
      <c r="D24" s="875"/>
      <c r="E24" s="875"/>
      <c r="F24" s="875"/>
      <c r="G24" s="874">
        <f t="shared" si="13"/>
        <v>0</v>
      </c>
      <c r="H24" s="874"/>
      <c r="I24" s="874"/>
      <c r="J24" s="4">
        <f t="shared" si="14"/>
        <v>0</v>
      </c>
      <c r="K24" s="875"/>
      <c r="L24" s="875"/>
      <c r="M24" s="5">
        <f>J24*K24</f>
        <v>0</v>
      </c>
      <c r="N24" s="25">
        <f>J24+M24</f>
        <v>0</v>
      </c>
      <c r="O24" s="7">
        <f t="shared" si="12"/>
        <v>0</v>
      </c>
      <c r="P24" s="26"/>
      <c r="R24" s="293">
        <f t="shared" si="1"/>
        <v>0</v>
      </c>
      <c r="S24" s="293">
        <f t="shared" si="2"/>
        <v>0</v>
      </c>
      <c r="T24" s="50">
        <f t="shared" si="3"/>
        <v>0</v>
      </c>
      <c r="U24" s="875"/>
      <c r="V24" s="875"/>
      <c r="W24" s="875"/>
      <c r="X24" s="895">
        <f t="shared" si="4"/>
        <v>0</v>
      </c>
      <c r="Y24" s="895"/>
      <c r="Z24" s="895"/>
      <c r="AA24" s="51">
        <f t="shared" si="5"/>
        <v>0</v>
      </c>
      <c r="AB24" s="896">
        <f t="shared" si="6"/>
        <v>0</v>
      </c>
      <c r="AC24" s="896"/>
      <c r="AD24" s="5">
        <f t="shared" si="7"/>
        <v>0</v>
      </c>
      <c r="AE24" s="25">
        <f t="shared" si="8"/>
        <v>0</v>
      </c>
      <c r="AF24" s="7">
        <f t="shared" si="9"/>
        <v>0</v>
      </c>
      <c r="AG24" s="26"/>
    </row>
    <row r="25" spans="1:33">
      <c r="A25" s="22"/>
      <c r="B25" s="23"/>
      <c r="C25" s="27"/>
      <c r="D25" s="875"/>
      <c r="E25" s="875"/>
      <c r="F25" s="875"/>
      <c r="G25" s="874">
        <f t="shared" si="13"/>
        <v>0</v>
      </c>
      <c r="H25" s="874"/>
      <c r="I25" s="874"/>
      <c r="J25" s="4">
        <f t="shared" si="14"/>
        <v>0</v>
      </c>
      <c r="K25" s="875"/>
      <c r="L25" s="875"/>
      <c r="M25" s="5">
        <f>J25*K25</f>
        <v>0</v>
      </c>
      <c r="N25" s="25">
        <f>J25+M25</f>
        <v>0</v>
      </c>
      <c r="O25" s="7">
        <f t="shared" si="12"/>
        <v>0</v>
      </c>
      <c r="P25" s="26"/>
      <c r="R25" s="293">
        <f t="shared" si="1"/>
        <v>0</v>
      </c>
      <c r="S25" s="293">
        <f t="shared" si="2"/>
        <v>0</v>
      </c>
      <c r="T25" s="50">
        <f t="shared" si="3"/>
        <v>0</v>
      </c>
      <c r="U25" s="875"/>
      <c r="V25" s="875"/>
      <c r="W25" s="875"/>
      <c r="X25" s="895">
        <f t="shared" si="4"/>
        <v>0</v>
      </c>
      <c r="Y25" s="895"/>
      <c r="Z25" s="895"/>
      <c r="AA25" s="51">
        <f t="shared" si="5"/>
        <v>0</v>
      </c>
      <c r="AB25" s="896">
        <f t="shared" si="6"/>
        <v>0</v>
      </c>
      <c r="AC25" s="896"/>
      <c r="AD25" s="5">
        <f t="shared" si="7"/>
        <v>0</v>
      </c>
      <c r="AE25" s="25">
        <f t="shared" si="8"/>
        <v>0</v>
      </c>
      <c r="AF25" s="7">
        <f t="shared" si="9"/>
        <v>0</v>
      </c>
      <c r="AG25" s="26"/>
    </row>
    <row r="26" spans="1:33">
      <c r="A26" s="22"/>
      <c r="B26" s="23"/>
      <c r="C26" s="27"/>
      <c r="D26" s="875"/>
      <c r="E26" s="875"/>
      <c r="F26" s="875"/>
      <c r="G26" s="874">
        <f t="shared" si="13"/>
        <v>0</v>
      </c>
      <c r="H26" s="874"/>
      <c r="I26" s="874"/>
      <c r="J26" s="4">
        <f t="shared" si="14"/>
        <v>0</v>
      </c>
      <c r="K26" s="875"/>
      <c r="L26" s="875"/>
      <c r="M26" s="5">
        <f t="shared" ref="M26:M30" si="15">J26*K26</f>
        <v>0</v>
      </c>
      <c r="N26" s="25">
        <f t="shared" ref="N26:N30" si="16">J26+M26</f>
        <v>0</v>
      </c>
      <c r="O26" s="7">
        <f t="shared" si="12"/>
        <v>0</v>
      </c>
      <c r="P26" s="26"/>
      <c r="R26" s="293">
        <f t="shared" si="1"/>
        <v>0</v>
      </c>
      <c r="S26" s="293">
        <f t="shared" si="2"/>
        <v>0</v>
      </c>
      <c r="T26" s="50">
        <f t="shared" si="3"/>
        <v>0</v>
      </c>
      <c r="U26" s="875"/>
      <c r="V26" s="875"/>
      <c r="W26" s="875"/>
      <c r="X26" s="895">
        <f t="shared" si="4"/>
        <v>0</v>
      </c>
      <c r="Y26" s="895"/>
      <c r="Z26" s="895"/>
      <c r="AA26" s="51">
        <f t="shared" si="5"/>
        <v>0</v>
      </c>
      <c r="AB26" s="896">
        <f t="shared" si="6"/>
        <v>0</v>
      </c>
      <c r="AC26" s="896"/>
      <c r="AD26" s="5">
        <f t="shared" si="7"/>
        <v>0</v>
      </c>
      <c r="AE26" s="25">
        <f t="shared" si="8"/>
        <v>0</v>
      </c>
      <c r="AF26" s="7">
        <f t="shared" si="9"/>
        <v>0</v>
      </c>
      <c r="AG26" s="26"/>
    </row>
    <row r="27" spans="1:33">
      <c r="A27" s="22"/>
      <c r="B27" s="28"/>
      <c r="C27" s="29"/>
      <c r="D27" s="875"/>
      <c r="E27" s="875"/>
      <c r="F27" s="875"/>
      <c r="G27" s="874">
        <f t="shared" si="13"/>
        <v>0</v>
      </c>
      <c r="H27" s="874"/>
      <c r="I27" s="874"/>
      <c r="J27" s="4">
        <f t="shared" si="14"/>
        <v>0</v>
      </c>
      <c r="K27" s="875"/>
      <c r="L27" s="875"/>
      <c r="M27" s="5">
        <f t="shared" si="15"/>
        <v>0</v>
      </c>
      <c r="N27" s="25">
        <f t="shared" si="16"/>
        <v>0</v>
      </c>
      <c r="O27" s="7">
        <f t="shared" si="12"/>
        <v>0</v>
      </c>
      <c r="P27" s="26"/>
      <c r="R27" s="293">
        <f t="shared" si="1"/>
        <v>0</v>
      </c>
      <c r="S27" s="293">
        <f t="shared" si="2"/>
        <v>0</v>
      </c>
      <c r="T27" s="50">
        <f t="shared" si="3"/>
        <v>0</v>
      </c>
      <c r="U27" s="875"/>
      <c r="V27" s="875"/>
      <c r="W27" s="875"/>
      <c r="X27" s="895">
        <f t="shared" si="4"/>
        <v>0</v>
      </c>
      <c r="Y27" s="895"/>
      <c r="Z27" s="895"/>
      <c r="AA27" s="51">
        <f t="shared" si="5"/>
        <v>0</v>
      </c>
      <c r="AB27" s="896">
        <f t="shared" si="6"/>
        <v>0</v>
      </c>
      <c r="AC27" s="896"/>
      <c r="AD27" s="5">
        <f t="shared" si="7"/>
        <v>0</v>
      </c>
      <c r="AE27" s="25">
        <f t="shared" si="8"/>
        <v>0</v>
      </c>
      <c r="AF27" s="7">
        <f t="shared" si="9"/>
        <v>0</v>
      </c>
      <c r="AG27" s="26"/>
    </row>
    <row r="28" spans="1:33">
      <c r="A28" s="22"/>
      <c r="B28" s="28"/>
      <c r="C28" s="29"/>
      <c r="D28" s="875"/>
      <c r="E28" s="875"/>
      <c r="F28" s="875"/>
      <c r="G28" s="874">
        <f t="shared" si="13"/>
        <v>0</v>
      </c>
      <c r="H28" s="874"/>
      <c r="I28" s="874"/>
      <c r="J28" s="4">
        <f t="shared" si="14"/>
        <v>0</v>
      </c>
      <c r="K28" s="875"/>
      <c r="L28" s="875"/>
      <c r="M28" s="5">
        <f t="shared" si="15"/>
        <v>0</v>
      </c>
      <c r="N28" s="25">
        <f t="shared" si="16"/>
        <v>0</v>
      </c>
      <c r="O28" s="7">
        <f t="shared" si="12"/>
        <v>0</v>
      </c>
      <c r="P28" s="26"/>
      <c r="R28" s="293">
        <f t="shared" si="1"/>
        <v>0</v>
      </c>
      <c r="S28" s="293">
        <f t="shared" si="2"/>
        <v>0</v>
      </c>
      <c r="T28" s="50">
        <f t="shared" si="3"/>
        <v>0</v>
      </c>
      <c r="U28" s="875"/>
      <c r="V28" s="875"/>
      <c r="W28" s="875"/>
      <c r="X28" s="895">
        <f t="shared" si="4"/>
        <v>0</v>
      </c>
      <c r="Y28" s="895"/>
      <c r="Z28" s="895"/>
      <c r="AA28" s="51">
        <f t="shared" si="5"/>
        <v>0</v>
      </c>
      <c r="AB28" s="896">
        <f t="shared" si="6"/>
        <v>0</v>
      </c>
      <c r="AC28" s="896"/>
      <c r="AD28" s="5">
        <f t="shared" si="7"/>
        <v>0</v>
      </c>
      <c r="AE28" s="25">
        <f t="shared" si="8"/>
        <v>0</v>
      </c>
      <c r="AF28" s="7">
        <f t="shared" si="9"/>
        <v>0</v>
      </c>
      <c r="AG28" s="26"/>
    </row>
    <row r="29" spans="1:33" ht="13.95" customHeight="1">
      <c r="A29" s="22"/>
      <c r="B29" s="28"/>
      <c r="C29" s="29"/>
      <c r="D29" s="875"/>
      <c r="E29" s="875"/>
      <c r="F29" s="875"/>
      <c r="G29" s="874">
        <f t="shared" si="13"/>
        <v>0</v>
      </c>
      <c r="H29" s="874"/>
      <c r="I29" s="874"/>
      <c r="J29" s="4">
        <f t="shared" si="14"/>
        <v>0</v>
      </c>
      <c r="K29" s="875"/>
      <c r="L29" s="875"/>
      <c r="M29" s="5">
        <f t="shared" si="15"/>
        <v>0</v>
      </c>
      <c r="N29" s="25">
        <f t="shared" si="16"/>
        <v>0</v>
      </c>
      <c r="O29" s="7">
        <f t="shared" si="12"/>
        <v>0</v>
      </c>
      <c r="P29" s="26"/>
      <c r="R29" s="293">
        <f t="shared" si="1"/>
        <v>0</v>
      </c>
      <c r="S29" s="293">
        <f t="shared" si="2"/>
        <v>0</v>
      </c>
      <c r="T29" s="50">
        <f t="shared" si="3"/>
        <v>0</v>
      </c>
      <c r="U29" s="875"/>
      <c r="V29" s="875"/>
      <c r="W29" s="875"/>
      <c r="X29" s="895">
        <f t="shared" si="4"/>
        <v>0</v>
      </c>
      <c r="Y29" s="895"/>
      <c r="Z29" s="895"/>
      <c r="AA29" s="51">
        <f t="shared" si="5"/>
        <v>0</v>
      </c>
      <c r="AB29" s="896">
        <f t="shared" si="6"/>
        <v>0</v>
      </c>
      <c r="AC29" s="896"/>
      <c r="AD29" s="5">
        <f t="shared" si="7"/>
        <v>0</v>
      </c>
      <c r="AE29" s="25">
        <f t="shared" si="8"/>
        <v>0</v>
      </c>
      <c r="AF29" s="7">
        <f t="shared" si="9"/>
        <v>0</v>
      </c>
      <c r="AG29" s="26"/>
    </row>
    <row r="30" spans="1:33">
      <c r="A30" s="22"/>
      <c r="B30" s="28"/>
      <c r="C30" s="29"/>
      <c r="D30" s="875"/>
      <c r="E30" s="875"/>
      <c r="F30" s="875"/>
      <c r="G30" s="874">
        <f t="shared" si="13"/>
        <v>0</v>
      </c>
      <c r="H30" s="874"/>
      <c r="I30" s="874"/>
      <c r="J30" s="4">
        <f t="shared" si="14"/>
        <v>0</v>
      </c>
      <c r="K30" s="875"/>
      <c r="L30" s="875"/>
      <c r="M30" s="5">
        <f t="shared" si="15"/>
        <v>0</v>
      </c>
      <c r="N30" s="25">
        <f t="shared" si="16"/>
        <v>0</v>
      </c>
      <c r="O30" s="7">
        <f t="shared" si="12"/>
        <v>0</v>
      </c>
      <c r="P30" s="26"/>
      <c r="R30" s="293">
        <f t="shared" si="1"/>
        <v>0</v>
      </c>
      <c r="S30" s="293">
        <f t="shared" si="2"/>
        <v>0</v>
      </c>
      <c r="T30" s="50">
        <f t="shared" si="3"/>
        <v>0</v>
      </c>
      <c r="U30" s="912"/>
      <c r="V30" s="912"/>
      <c r="W30" s="912"/>
      <c r="X30" s="895">
        <f t="shared" si="4"/>
        <v>0</v>
      </c>
      <c r="Y30" s="895"/>
      <c r="Z30" s="895"/>
      <c r="AA30" s="51">
        <f t="shared" si="5"/>
        <v>0</v>
      </c>
      <c r="AB30" s="896">
        <f t="shared" si="6"/>
        <v>0</v>
      </c>
      <c r="AC30" s="896"/>
      <c r="AD30" s="5">
        <f t="shared" si="7"/>
        <v>0</v>
      </c>
      <c r="AE30" s="25">
        <f t="shared" si="8"/>
        <v>0</v>
      </c>
      <c r="AF30" s="7">
        <f t="shared" si="9"/>
        <v>0</v>
      </c>
      <c r="AG30" s="26"/>
    </row>
    <row r="31" spans="1:33">
      <c r="A31" s="22"/>
      <c r="B31" s="28"/>
      <c r="C31" s="29"/>
      <c r="D31" s="875"/>
      <c r="E31" s="875"/>
      <c r="F31" s="875"/>
      <c r="G31" s="874">
        <f t="shared" si="13"/>
        <v>0</v>
      </c>
      <c r="H31" s="874"/>
      <c r="I31" s="874"/>
      <c r="J31" s="4">
        <f t="shared" si="14"/>
        <v>0</v>
      </c>
      <c r="K31" s="875"/>
      <c r="L31" s="875"/>
      <c r="M31" s="5">
        <f>J31*K31</f>
        <v>0</v>
      </c>
      <c r="N31" s="25">
        <f>J31+M31</f>
        <v>0</v>
      </c>
      <c r="O31" s="7">
        <f t="shared" si="12"/>
        <v>0</v>
      </c>
      <c r="P31" s="26"/>
      <c r="R31" s="293">
        <f t="shared" si="1"/>
        <v>0</v>
      </c>
      <c r="S31" s="293">
        <f t="shared" si="2"/>
        <v>0</v>
      </c>
      <c r="T31" s="50">
        <f t="shared" si="3"/>
        <v>0</v>
      </c>
      <c r="U31" s="912"/>
      <c r="V31" s="912"/>
      <c r="W31" s="912"/>
      <c r="X31" s="895">
        <f t="shared" si="4"/>
        <v>0</v>
      </c>
      <c r="Y31" s="895"/>
      <c r="Z31" s="895"/>
      <c r="AA31" s="51">
        <f t="shared" si="5"/>
        <v>0</v>
      </c>
      <c r="AB31" s="896">
        <f t="shared" si="6"/>
        <v>0</v>
      </c>
      <c r="AC31" s="896"/>
      <c r="AD31" s="5">
        <f t="shared" si="7"/>
        <v>0</v>
      </c>
      <c r="AE31" s="25">
        <f t="shared" si="8"/>
        <v>0</v>
      </c>
      <c r="AF31" s="7">
        <f t="shared" si="9"/>
        <v>0</v>
      </c>
      <c r="AG31" s="26"/>
    </row>
    <row r="32" spans="1:33" ht="14.4" thickBot="1">
      <c r="A32" s="887" t="s">
        <v>39</v>
      </c>
      <c r="B32" s="888"/>
      <c r="C32" s="888"/>
      <c r="D32" s="888"/>
      <c r="E32" s="888"/>
      <c r="F32" s="888"/>
      <c r="G32" s="888"/>
      <c r="H32" s="888"/>
      <c r="I32" s="889"/>
      <c r="J32" s="30">
        <f>SUM(J19:J31)</f>
        <v>87500</v>
      </c>
      <c r="K32" s="890"/>
      <c r="L32" s="891"/>
      <c r="M32" s="31">
        <f>SUM(M19:M31)</f>
        <v>23686.25</v>
      </c>
      <c r="N32" s="32">
        <f>SUM(N19:N31)</f>
        <v>111186.25</v>
      </c>
      <c r="O32" s="33">
        <f>SUM(O19:O31)</f>
        <v>108686.25</v>
      </c>
      <c r="P32" s="34">
        <f>SUM(P19:P31)</f>
        <v>2500</v>
      </c>
      <c r="R32" s="906" t="s">
        <v>39</v>
      </c>
      <c r="S32" s="907"/>
      <c r="T32" s="907"/>
      <c r="U32" s="907"/>
      <c r="V32" s="907"/>
      <c r="W32" s="907"/>
      <c r="X32" s="907"/>
      <c r="Y32" s="907"/>
      <c r="Z32" s="908"/>
      <c r="AA32" s="68">
        <f>SUM(AA19:AA26)</f>
        <v>0</v>
      </c>
      <c r="AB32" s="909"/>
      <c r="AC32" s="910"/>
      <c r="AD32" s="69">
        <f>SUM(AD19:AD26)</f>
        <v>0</v>
      </c>
      <c r="AE32" s="70">
        <f>SUM(AE19:AE26)</f>
        <v>0</v>
      </c>
      <c r="AF32" s="71">
        <f>SUM(AF19:AF26)</f>
        <v>0</v>
      </c>
      <c r="AG32" s="72">
        <f>SUM(AG19:AG26)</f>
        <v>0</v>
      </c>
    </row>
    <row r="33" spans="1:33" ht="63" thickBot="1">
      <c r="A33" s="35" t="s">
        <v>74</v>
      </c>
      <c r="B33" s="36" t="s">
        <v>40</v>
      </c>
      <c r="C33" s="18" t="s">
        <v>32</v>
      </c>
      <c r="D33" s="37" t="s">
        <v>49</v>
      </c>
      <c r="E33" s="18" t="s">
        <v>50</v>
      </c>
      <c r="F33" s="38" t="s">
        <v>51</v>
      </c>
      <c r="G33" s="18" t="s">
        <v>52</v>
      </c>
      <c r="H33" s="38" t="s">
        <v>53</v>
      </c>
      <c r="I33" s="36" t="s">
        <v>54</v>
      </c>
      <c r="J33" s="18" t="s">
        <v>43</v>
      </c>
      <c r="K33" s="18" t="s">
        <v>77</v>
      </c>
      <c r="L33" s="18" t="s">
        <v>76</v>
      </c>
      <c r="M33" s="18" t="s">
        <v>45</v>
      </c>
      <c r="N33" s="19" t="s">
        <v>46</v>
      </c>
      <c r="O33" s="20" t="s">
        <v>47</v>
      </c>
      <c r="P33" s="21" t="s">
        <v>48</v>
      </c>
      <c r="R33" s="292" t="s">
        <v>66</v>
      </c>
      <c r="S33" s="63" t="s">
        <v>40</v>
      </c>
      <c r="T33" s="64" t="s">
        <v>32</v>
      </c>
      <c r="U33" s="74" t="s">
        <v>49</v>
      </c>
      <c r="V33" s="64" t="s">
        <v>67</v>
      </c>
      <c r="W33" s="75" t="s">
        <v>68</v>
      </c>
      <c r="X33" s="64" t="s">
        <v>52</v>
      </c>
      <c r="Y33" s="75" t="s">
        <v>53</v>
      </c>
      <c r="Z33" s="73" t="s">
        <v>54</v>
      </c>
      <c r="AA33" s="64" t="s">
        <v>43</v>
      </c>
      <c r="AB33" s="64" t="s">
        <v>55</v>
      </c>
      <c r="AC33" s="64" t="s">
        <v>56</v>
      </c>
      <c r="AD33" s="64" t="s">
        <v>45</v>
      </c>
      <c r="AE33" s="65" t="s">
        <v>65</v>
      </c>
      <c r="AF33" s="66" t="s">
        <v>47</v>
      </c>
      <c r="AG33" s="67" t="s">
        <v>48</v>
      </c>
    </row>
    <row r="34" spans="1:33">
      <c r="A34" s="22"/>
      <c r="B34" s="23"/>
      <c r="C34" s="27">
        <v>72000</v>
      </c>
      <c r="D34" s="9">
        <f t="shared" ref="D34:D41" si="17">C34/9*3</f>
        <v>24000</v>
      </c>
      <c r="E34" s="24">
        <v>0.05</v>
      </c>
      <c r="F34" s="24"/>
      <c r="G34" s="10">
        <f>(E34*4.5)+(F34*4.5)</f>
        <v>0.22500000000000001</v>
      </c>
      <c r="H34" s="24"/>
      <c r="I34" s="11">
        <f>H34*3</f>
        <v>0</v>
      </c>
      <c r="J34" s="5">
        <f>(C34/2*E34)+(C34/2*F34)+(D34*H34)</f>
        <v>1800</v>
      </c>
      <c r="K34" s="24">
        <v>0.3382</v>
      </c>
      <c r="L34" s="24">
        <v>8.6099999999999996E-2</v>
      </c>
      <c r="M34" s="5">
        <f>(C34/2*E34*K34)+(C34/2*F34*K34)+(D34*H34*L34)</f>
        <v>608.76</v>
      </c>
      <c r="N34" s="25">
        <f t="shared" ref="N34:N41" si="18">J34+M34</f>
        <v>2408.7600000000002</v>
      </c>
      <c r="O34" s="7">
        <f t="shared" si="12"/>
        <v>2408.7600000000002</v>
      </c>
      <c r="P34" s="26"/>
      <c r="R34" s="293">
        <f t="shared" ref="R34:S41" si="19">A34</f>
        <v>0</v>
      </c>
      <c r="S34" s="293">
        <f t="shared" si="19"/>
        <v>0</v>
      </c>
      <c r="T34" s="50">
        <f t="shared" ref="T34:T41" si="20">C34*1.03</f>
        <v>74160</v>
      </c>
      <c r="U34" s="9">
        <f t="shared" ref="U34:U41" si="21">T34/9*3</f>
        <v>24720</v>
      </c>
      <c r="V34" s="24"/>
      <c r="W34" s="24"/>
      <c r="X34" s="10">
        <f t="shared" ref="X34:X41" si="22">(V34*4.5)+(W34*4.5)</f>
        <v>0</v>
      </c>
      <c r="Y34" s="76">
        <v>0.05</v>
      </c>
      <c r="Z34" s="53">
        <f t="shared" ref="Z34:Z41" si="23">Y34*3</f>
        <v>0.15000000000000002</v>
      </c>
      <c r="AA34" s="54">
        <f t="shared" ref="AA34:AA41" si="24">(T34/2*V34)+(T34/2*W34)+(U34*Y34)</f>
        <v>1236</v>
      </c>
      <c r="AB34" s="52">
        <f t="shared" ref="AB34:AC41" si="25">K34</f>
        <v>0.3382</v>
      </c>
      <c r="AC34" s="52">
        <f t="shared" si="25"/>
        <v>8.6099999999999996E-2</v>
      </c>
      <c r="AD34" s="5">
        <f t="shared" ref="AD34:AD41" si="26">(T34/2*V34*AB34)+(T34/2*W34*AB34)+(U34*Y34*AC34)</f>
        <v>106.41959999999999</v>
      </c>
      <c r="AE34" s="25">
        <f t="shared" ref="AE34:AE41" si="27">AA34+AD34</f>
        <v>1342.4195999999999</v>
      </c>
      <c r="AF34" s="7">
        <f t="shared" ref="AF34:AF41" si="28">AE34-AG34</f>
        <v>1342.4195999999999</v>
      </c>
      <c r="AG34" s="26"/>
    </row>
    <row r="35" spans="1:33">
      <c r="A35" s="22"/>
      <c r="B35" s="23"/>
      <c r="C35" s="27"/>
      <c r="D35" s="9">
        <f t="shared" si="17"/>
        <v>0</v>
      </c>
      <c r="E35" s="24"/>
      <c r="F35" s="24"/>
      <c r="G35" s="10">
        <f t="shared" ref="G35:G41" si="29">(E35*4.5)+(F35*4.5)</f>
        <v>0</v>
      </c>
      <c r="H35" s="24"/>
      <c r="I35" s="11">
        <f t="shared" ref="I35:I41" si="30">H35*3</f>
        <v>0</v>
      </c>
      <c r="J35" s="5">
        <f t="shared" ref="J35:J41" si="31">(C35/2*E35)+(C35/2*F35)+(D35*H35)</f>
        <v>0</v>
      </c>
      <c r="K35" s="24">
        <v>0.3448</v>
      </c>
      <c r="L35" s="24">
        <v>8.6099999999999996E-2</v>
      </c>
      <c r="M35" s="5">
        <f t="shared" ref="M35:M41" si="32">(C35/2*E35*K35)+(C35/2*F35*K35)+(D35*H35*L35)</f>
        <v>0</v>
      </c>
      <c r="N35" s="25">
        <f t="shared" si="18"/>
        <v>0</v>
      </c>
      <c r="O35" s="7">
        <f t="shared" si="12"/>
        <v>0</v>
      </c>
      <c r="P35" s="26"/>
      <c r="R35" s="293">
        <f t="shared" si="19"/>
        <v>0</v>
      </c>
      <c r="S35" s="293">
        <f t="shared" si="19"/>
        <v>0</v>
      </c>
      <c r="T35" s="50">
        <f t="shared" si="20"/>
        <v>0</v>
      </c>
      <c r="U35" s="9">
        <f t="shared" si="21"/>
        <v>0</v>
      </c>
      <c r="V35" s="24"/>
      <c r="W35" s="24"/>
      <c r="X35" s="10">
        <f t="shared" si="22"/>
        <v>0</v>
      </c>
      <c r="Y35" s="24"/>
      <c r="Z35" s="53">
        <f t="shared" si="23"/>
        <v>0</v>
      </c>
      <c r="AA35" s="54">
        <f t="shared" si="24"/>
        <v>0</v>
      </c>
      <c r="AB35" s="52">
        <f t="shared" si="25"/>
        <v>0.3448</v>
      </c>
      <c r="AC35" s="52">
        <f t="shared" si="25"/>
        <v>8.6099999999999996E-2</v>
      </c>
      <c r="AD35" s="5">
        <f t="shared" si="26"/>
        <v>0</v>
      </c>
      <c r="AE35" s="25">
        <f t="shared" si="27"/>
        <v>0</v>
      </c>
      <c r="AF35" s="7">
        <f t="shared" si="28"/>
        <v>0</v>
      </c>
      <c r="AG35" s="26"/>
    </row>
    <row r="36" spans="1:33">
      <c r="A36" s="22"/>
      <c r="B36" s="23"/>
      <c r="C36" s="27"/>
      <c r="D36" s="9">
        <f t="shared" si="17"/>
        <v>0</v>
      </c>
      <c r="E36" s="24"/>
      <c r="F36" s="24"/>
      <c r="G36" s="10">
        <f t="shared" si="29"/>
        <v>0</v>
      </c>
      <c r="H36" s="24"/>
      <c r="I36" s="11">
        <f t="shared" si="30"/>
        <v>0</v>
      </c>
      <c r="J36" s="5">
        <f t="shared" si="31"/>
        <v>0</v>
      </c>
      <c r="K36" s="24">
        <v>0.3448</v>
      </c>
      <c r="L36" s="24">
        <v>8.6099999999999996E-2</v>
      </c>
      <c r="M36" s="5">
        <f t="shared" si="32"/>
        <v>0</v>
      </c>
      <c r="N36" s="25">
        <f t="shared" si="18"/>
        <v>0</v>
      </c>
      <c r="O36" s="7">
        <f t="shared" si="12"/>
        <v>0</v>
      </c>
      <c r="P36" s="26"/>
      <c r="R36" s="293">
        <f t="shared" si="19"/>
        <v>0</v>
      </c>
      <c r="S36" s="293">
        <f t="shared" si="19"/>
        <v>0</v>
      </c>
      <c r="T36" s="50">
        <f t="shared" si="20"/>
        <v>0</v>
      </c>
      <c r="U36" s="9">
        <f t="shared" si="21"/>
        <v>0</v>
      </c>
      <c r="V36" s="24"/>
      <c r="W36" s="24"/>
      <c r="X36" s="10">
        <f t="shared" si="22"/>
        <v>0</v>
      </c>
      <c r="Y36" s="24"/>
      <c r="Z36" s="53">
        <f t="shared" si="23"/>
        <v>0</v>
      </c>
      <c r="AA36" s="54">
        <f t="shared" si="24"/>
        <v>0</v>
      </c>
      <c r="AB36" s="52">
        <f t="shared" si="25"/>
        <v>0.3448</v>
      </c>
      <c r="AC36" s="52">
        <f t="shared" si="25"/>
        <v>8.6099999999999996E-2</v>
      </c>
      <c r="AD36" s="5">
        <f t="shared" si="26"/>
        <v>0</v>
      </c>
      <c r="AE36" s="25">
        <f t="shared" si="27"/>
        <v>0</v>
      </c>
      <c r="AF36" s="7">
        <f t="shared" si="28"/>
        <v>0</v>
      </c>
      <c r="AG36" s="26"/>
    </row>
    <row r="37" spans="1:33">
      <c r="A37" s="22"/>
      <c r="B37" s="23"/>
      <c r="C37" s="27"/>
      <c r="D37" s="9">
        <f t="shared" si="17"/>
        <v>0</v>
      </c>
      <c r="E37" s="24"/>
      <c r="F37" s="24"/>
      <c r="G37" s="10">
        <f t="shared" si="29"/>
        <v>0</v>
      </c>
      <c r="H37" s="24"/>
      <c r="I37" s="11">
        <f t="shared" si="30"/>
        <v>0</v>
      </c>
      <c r="J37" s="5">
        <f t="shared" si="31"/>
        <v>0</v>
      </c>
      <c r="K37" s="24"/>
      <c r="L37" s="24">
        <v>8.6099999999999996E-2</v>
      </c>
      <c r="M37" s="5">
        <f t="shared" si="32"/>
        <v>0</v>
      </c>
      <c r="N37" s="25">
        <f t="shared" si="18"/>
        <v>0</v>
      </c>
      <c r="O37" s="7">
        <f t="shared" si="12"/>
        <v>0</v>
      </c>
      <c r="P37" s="26"/>
      <c r="R37" s="293">
        <f t="shared" si="19"/>
        <v>0</v>
      </c>
      <c r="S37" s="293">
        <f t="shared" si="19"/>
        <v>0</v>
      </c>
      <c r="T37" s="50">
        <f t="shared" si="20"/>
        <v>0</v>
      </c>
      <c r="U37" s="9">
        <f t="shared" si="21"/>
        <v>0</v>
      </c>
      <c r="V37" s="76"/>
      <c r="W37" s="76"/>
      <c r="X37" s="10">
        <f t="shared" si="22"/>
        <v>0</v>
      </c>
      <c r="Y37" s="24"/>
      <c r="Z37" s="53">
        <f t="shared" si="23"/>
        <v>0</v>
      </c>
      <c r="AA37" s="54">
        <f t="shared" si="24"/>
        <v>0</v>
      </c>
      <c r="AB37" s="52">
        <f t="shared" si="25"/>
        <v>0</v>
      </c>
      <c r="AC37" s="52">
        <f t="shared" si="25"/>
        <v>8.6099999999999996E-2</v>
      </c>
      <c r="AD37" s="5">
        <f t="shared" si="26"/>
        <v>0</v>
      </c>
      <c r="AE37" s="25">
        <f t="shared" si="27"/>
        <v>0</v>
      </c>
      <c r="AF37" s="7">
        <f t="shared" si="28"/>
        <v>0</v>
      </c>
      <c r="AG37" s="26"/>
    </row>
    <row r="38" spans="1:33">
      <c r="A38" s="22"/>
      <c r="B38" s="23"/>
      <c r="C38" s="27"/>
      <c r="D38" s="9">
        <f t="shared" si="17"/>
        <v>0</v>
      </c>
      <c r="E38" s="24"/>
      <c r="F38" s="24"/>
      <c r="G38" s="10">
        <f t="shared" si="29"/>
        <v>0</v>
      </c>
      <c r="H38" s="24"/>
      <c r="I38" s="11">
        <f t="shared" si="30"/>
        <v>0</v>
      </c>
      <c r="J38" s="5">
        <f t="shared" si="31"/>
        <v>0</v>
      </c>
      <c r="K38" s="24"/>
      <c r="L38" s="24">
        <v>8.6099999999999996E-2</v>
      </c>
      <c r="M38" s="5">
        <f t="shared" si="32"/>
        <v>0</v>
      </c>
      <c r="N38" s="25">
        <f t="shared" si="18"/>
        <v>0</v>
      </c>
      <c r="O38" s="7">
        <f t="shared" si="12"/>
        <v>0</v>
      </c>
      <c r="P38" s="26"/>
      <c r="R38" s="293">
        <f t="shared" si="19"/>
        <v>0</v>
      </c>
      <c r="S38" s="293">
        <f t="shared" si="19"/>
        <v>0</v>
      </c>
      <c r="T38" s="50">
        <f t="shared" si="20"/>
        <v>0</v>
      </c>
      <c r="U38" s="9">
        <f t="shared" si="21"/>
        <v>0</v>
      </c>
      <c r="V38" s="76"/>
      <c r="W38" s="76"/>
      <c r="X38" s="10">
        <f t="shared" si="22"/>
        <v>0</v>
      </c>
      <c r="Y38" s="76"/>
      <c r="Z38" s="53">
        <f t="shared" si="23"/>
        <v>0</v>
      </c>
      <c r="AA38" s="54">
        <f t="shared" si="24"/>
        <v>0</v>
      </c>
      <c r="AB38" s="52">
        <f t="shared" si="25"/>
        <v>0</v>
      </c>
      <c r="AC38" s="52">
        <f t="shared" si="25"/>
        <v>8.6099999999999996E-2</v>
      </c>
      <c r="AD38" s="5">
        <f t="shared" si="26"/>
        <v>0</v>
      </c>
      <c r="AE38" s="25">
        <f t="shared" si="27"/>
        <v>0</v>
      </c>
      <c r="AF38" s="7">
        <f t="shared" si="28"/>
        <v>0</v>
      </c>
      <c r="AG38" s="26"/>
    </row>
    <row r="39" spans="1:33">
      <c r="A39" s="22"/>
      <c r="B39" s="23"/>
      <c r="C39" s="27"/>
      <c r="D39" s="9">
        <f t="shared" si="17"/>
        <v>0</v>
      </c>
      <c r="E39" s="24"/>
      <c r="F39" s="24"/>
      <c r="G39" s="10">
        <f t="shared" si="29"/>
        <v>0</v>
      </c>
      <c r="H39" s="24"/>
      <c r="I39" s="11">
        <f t="shared" si="30"/>
        <v>0</v>
      </c>
      <c r="J39" s="5">
        <f t="shared" si="31"/>
        <v>0</v>
      </c>
      <c r="K39" s="24"/>
      <c r="L39" s="24"/>
      <c r="M39" s="5">
        <f t="shared" si="32"/>
        <v>0</v>
      </c>
      <c r="N39" s="25">
        <f t="shared" si="18"/>
        <v>0</v>
      </c>
      <c r="O39" s="7">
        <f t="shared" si="12"/>
        <v>0</v>
      </c>
      <c r="P39" s="26"/>
      <c r="R39" s="293">
        <f t="shared" si="19"/>
        <v>0</v>
      </c>
      <c r="S39" s="293">
        <f t="shared" si="19"/>
        <v>0</v>
      </c>
      <c r="T39" s="50">
        <f t="shared" si="20"/>
        <v>0</v>
      </c>
      <c r="U39" s="9">
        <f t="shared" si="21"/>
        <v>0</v>
      </c>
      <c r="V39" s="76"/>
      <c r="W39" s="76"/>
      <c r="X39" s="10">
        <f t="shared" si="22"/>
        <v>0</v>
      </c>
      <c r="Y39" s="76"/>
      <c r="Z39" s="53">
        <f t="shared" si="23"/>
        <v>0</v>
      </c>
      <c r="AA39" s="54">
        <f t="shared" si="24"/>
        <v>0</v>
      </c>
      <c r="AB39" s="52">
        <f t="shared" si="25"/>
        <v>0</v>
      </c>
      <c r="AC39" s="52">
        <f t="shared" si="25"/>
        <v>0</v>
      </c>
      <c r="AD39" s="5">
        <f t="shared" si="26"/>
        <v>0</v>
      </c>
      <c r="AE39" s="25">
        <f t="shared" si="27"/>
        <v>0</v>
      </c>
      <c r="AF39" s="7">
        <f t="shared" si="28"/>
        <v>0</v>
      </c>
      <c r="AG39" s="26"/>
    </row>
    <row r="40" spans="1:33">
      <c r="A40" s="22"/>
      <c r="B40" s="39"/>
      <c r="C40" s="158"/>
      <c r="D40" s="9">
        <f t="shared" si="17"/>
        <v>0</v>
      </c>
      <c r="E40" s="24"/>
      <c r="F40" s="24"/>
      <c r="G40" s="10">
        <f t="shared" si="29"/>
        <v>0</v>
      </c>
      <c r="H40" s="24"/>
      <c r="I40" s="12">
        <f t="shared" si="30"/>
        <v>0</v>
      </c>
      <c r="J40" s="5">
        <f t="shared" si="31"/>
        <v>0</v>
      </c>
      <c r="K40" s="24"/>
      <c r="L40" s="24"/>
      <c r="M40" s="5">
        <f t="shared" si="32"/>
        <v>0</v>
      </c>
      <c r="N40" s="25">
        <f t="shared" si="18"/>
        <v>0</v>
      </c>
      <c r="O40" s="7">
        <f t="shared" si="12"/>
        <v>0</v>
      </c>
      <c r="P40" s="26"/>
      <c r="R40" s="293">
        <f t="shared" si="19"/>
        <v>0</v>
      </c>
      <c r="S40" s="293">
        <f t="shared" si="19"/>
        <v>0</v>
      </c>
      <c r="T40" s="50">
        <f t="shared" si="20"/>
        <v>0</v>
      </c>
      <c r="U40" s="9">
        <f t="shared" si="21"/>
        <v>0</v>
      </c>
      <c r="V40" s="76"/>
      <c r="W40" s="76"/>
      <c r="X40" s="10">
        <f t="shared" si="22"/>
        <v>0</v>
      </c>
      <c r="Y40" s="76"/>
      <c r="Z40" s="56">
        <f t="shared" si="23"/>
        <v>0</v>
      </c>
      <c r="AA40" s="54">
        <f t="shared" si="24"/>
        <v>0</v>
      </c>
      <c r="AB40" s="52">
        <f t="shared" si="25"/>
        <v>0</v>
      </c>
      <c r="AC40" s="52">
        <f t="shared" si="25"/>
        <v>0</v>
      </c>
      <c r="AD40" s="5">
        <f t="shared" si="26"/>
        <v>0</v>
      </c>
      <c r="AE40" s="25">
        <f t="shared" si="27"/>
        <v>0</v>
      </c>
      <c r="AF40" s="7">
        <f t="shared" si="28"/>
        <v>0</v>
      </c>
      <c r="AG40" s="26"/>
    </row>
    <row r="41" spans="1:33">
      <c r="A41" s="22"/>
      <c r="B41" s="39"/>
      <c r="C41" s="158"/>
      <c r="D41" s="9">
        <f t="shared" si="17"/>
        <v>0</v>
      </c>
      <c r="E41" s="24"/>
      <c r="F41" s="24"/>
      <c r="G41" s="10">
        <f t="shared" si="29"/>
        <v>0</v>
      </c>
      <c r="H41" s="24"/>
      <c r="I41" s="12">
        <f t="shared" si="30"/>
        <v>0</v>
      </c>
      <c r="J41" s="5">
        <f t="shared" si="31"/>
        <v>0</v>
      </c>
      <c r="K41" s="24"/>
      <c r="L41" s="24"/>
      <c r="M41" s="5">
        <f t="shared" si="32"/>
        <v>0</v>
      </c>
      <c r="N41" s="25">
        <f t="shared" si="18"/>
        <v>0</v>
      </c>
      <c r="O41" s="7">
        <f t="shared" si="12"/>
        <v>0</v>
      </c>
      <c r="P41" s="26"/>
      <c r="R41" s="293">
        <f t="shared" si="19"/>
        <v>0</v>
      </c>
      <c r="S41" s="293">
        <f t="shared" si="19"/>
        <v>0</v>
      </c>
      <c r="T41" s="50">
        <f t="shared" si="20"/>
        <v>0</v>
      </c>
      <c r="U41" s="9">
        <f t="shared" si="21"/>
        <v>0</v>
      </c>
      <c r="V41" s="76"/>
      <c r="W41" s="76"/>
      <c r="X41" s="10">
        <f t="shared" si="22"/>
        <v>0</v>
      </c>
      <c r="Y41" s="76"/>
      <c r="Z41" s="56">
        <f t="shared" si="23"/>
        <v>0</v>
      </c>
      <c r="AA41" s="54">
        <f t="shared" si="24"/>
        <v>0</v>
      </c>
      <c r="AB41" s="52">
        <f t="shared" si="25"/>
        <v>0</v>
      </c>
      <c r="AC41" s="52">
        <f t="shared" si="25"/>
        <v>0</v>
      </c>
      <c r="AD41" s="5">
        <f t="shared" si="26"/>
        <v>0</v>
      </c>
      <c r="AE41" s="25">
        <f t="shared" si="27"/>
        <v>0</v>
      </c>
      <c r="AF41" s="7">
        <f t="shared" si="28"/>
        <v>0</v>
      </c>
      <c r="AG41" s="26"/>
    </row>
    <row r="42" spans="1:33" ht="14.4" thickBot="1">
      <c r="A42" s="887" t="s">
        <v>39</v>
      </c>
      <c r="B42" s="888"/>
      <c r="C42" s="888"/>
      <c r="D42" s="888"/>
      <c r="E42" s="888"/>
      <c r="F42" s="888"/>
      <c r="G42" s="888"/>
      <c r="H42" s="888"/>
      <c r="I42" s="889"/>
      <c r="J42" s="40">
        <f>SUM(J34:J41)</f>
        <v>1800</v>
      </c>
      <c r="K42" s="890"/>
      <c r="L42" s="891"/>
      <c r="M42" s="40">
        <f>SUM(M34:M41)</f>
        <v>608.76</v>
      </c>
      <c r="N42" s="41">
        <f>SUM(N34:N41)</f>
        <v>2408.7600000000002</v>
      </c>
      <c r="O42" s="33">
        <f>SUM(O34:O41)</f>
        <v>2408.7600000000002</v>
      </c>
      <c r="P42" s="34">
        <f>SUM(P34:P41)</f>
        <v>0</v>
      </c>
      <c r="R42" s="906" t="s">
        <v>39</v>
      </c>
      <c r="S42" s="907"/>
      <c r="T42" s="907"/>
      <c r="U42" s="907"/>
      <c r="V42" s="907"/>
      <c r="W42" s="907"/>
      <c r="X42" s="907"/>
      <c r="Y42" s="907"/>
      <c r="Z42" s="908"/>
      <c r="AA42" s="77">
        <f>SUM(AA34:AA41)</f>
        <v>1236</v>
      </c>
      <c r="AB42" s="909"/>
      <c r="AC42" s="910"/>
      <c r="AD42" s="78">
        <f>SUM(AD34:AD41)</f>
        <v>106.41959999999999</v>
      </c>
      <c r="AE42" s="79">
        <f>SUM(AE34:AE41)</f>
        <v>1342.4195999999999</v>
      </c>
      <c r="AF42" s="71">
        <f>SUM(AF34:AF41)</f>
        <v>1342.4195999999999</v>
      </c>
      <c r="AG42" s="72">
        <f>SUM(AG34:AG41)</f>
        <v>0</v>
      </c>
    </row>
    <row r="43" spans="1:33" ht="63" customHeight="1" thickBot="1">
      <c r="A43" s="42" t="s">
        <v>57</v>
      </c>
      <c r="B43" s="892" t="s">
        <v>40</v>
      </c>
      <c r="C43" s="892"/>
      <c r="D43" s="892"/>
      <c r="E43" s="892"/>
      <c r="F43" s="17" t="s">
        <v>58</v>
      </c>
      <c r="G43" s="892" t="s">
        <v>59</v>
      </c>
      <c r="H43" s="892"/>
      <c r="I43" s="892"/>
      <c r="J43" s="17" t="s">
        <v>43</v>
      </c>
      <c r="K43" s="892" t="s">
        <v>60</v>
      </c>
      <c r="L43" s="892"/>
      <c r="M43" s="17" t="s">
        <v>105</v>
      </c>
      <c r="N43" s="17" t="s">
        <v>43</v>
      </c>
      <c r="O43" s="17" t="s">
        <v>43</v>
      </c>
      <c r="P43" s="21" t="s">
        <v>48</v>
      </c>
      <c r="R43" s="80" t="s">
        <v>57</v>
      </c>
      <c r="S43" s="911" t="s">
        <v>40</v>
      </c>
      <c r="T43" s="911"/>
      <c r="U43" s="911"/>
      <c r="V43" s="911"/>
      <c r="W43" s="62" t="s">
        <v>58</v>
      </c>
      <c r="X43" s="911" t="s">
        <v>59</v>
      </c>
      <c r="Y43" s="911"/>
      <c r="Z43" s="911"/>
      <c r="AA43" s="62" t="s">
        <v>43</v>
      </c>
      <c r="AB43" s="911" t="s">
        <v>60</v>
      </c>
      <c r="AC43" s="911"/>
      <c r="AD43" s="62" t="s">
        <v>45</v>
      </c>
      <c r="AE43" s="81" t="s">
        <v>65</v>
      </c>
      <c r="AF43" s="66" t="s">
        <v>47</v>
      </c>
      <c r="AG43" s="67" t="s">
        <v>48</v>
      </c>
    </row>
    <row r="44" spans="1:33">
      <c r="A44" s="43"/>
      <c r="B44" s="893"/>
      <c r="C44" s="893"/>
      <c r="D44" s="893"/>
      <c r="E44" s="893"/>
      <c r="F44" s="44"/>
      <c r="G44" s="894"/>
      <c r="H44" s="894"/>
      <c r="I44" s="894"/>
      <c r="J44" s="13">
        <f>F44*G44</f>
        <v>0</v>
      </c>
      <c r="K44" s="875">
        <v>0.50519999999999998</v>
      </c>
      <c r="L44" s="875"/>
      <c r="M44" s="13">
        <f>J44*K44</f>
        <v>0</v>
      </c>
      <c r="N44" s="45">
        <f>J44+M44</f>
        <v>0</v>
      </c>
      <c r="O44" s="7">
        <f t="shared" si="12"/>
        <v>0</v>
      </c>
      <c r="P44" s="26"/>
      <c r="R44" s="293">
        <f t="shared" ref="R44:S48" si="33">A44</f>
        <v>0</v>
      </c>
      <c r="S44" s="919">
        <f t="shared" si="33"/>
        <v>0</v>
      </c>
      <c r="T44" s="920"/>
      <c r="U44" s="920"/>
      <c r="V44" s="921"/>
      <c r="W44" s="58">
        <f>F44*1.03</f>
        <v>0</v>
      </c>
      <c r="X44" s="894"/>
      <c r="Y44" s="894"/>
      <c r="Z44" s="894"/>
      <c r="AA44" s="59">
        <f>W44*X44</f>
        <v>0</v>
      </c>
      <c r="AB44" s="922">
        <f>K44</f>
        <v>0.50519999999999998</v>
      </c>
      <c r="AC44" s="922"/>
      <c r="AD44" s="13">
        <f>AA44*AB44</f>
        <v>0</v>
      </c>
      <c r="AE44" s="45">
        <f>AA44+AD44</f>
        <v>0</v>
      </c>
      <c r="AF44" s="7">
        <f>AE44-AG44</f>
        <v>0</v>
      </c>
      <c r="AG44" s="26"/>
    </row>
    <row r="45" spans="1:33">
      <c r="A45" s="43"/>
      <c r="B45" s="893"/>
      <c r="C45" s="893"/>
      <c r="D45" s="893"/>
      <c r="E45" s="893"/>
      <c r="F45" s="44"/>
      <c r="G45" s="894"/>
      <c r="H45" s="894"/>
      <c r="I45" s="894"/>
      <c r="J45" s="13">
        <f t="shared" ref="J45:J47" si="34">F45*G45</f>
        <v>0</v>
      </c>
      <c r="K45" s="875">
        <v>8.6099999999999996E-2</v>
      </c>
      <c r="L45" s="875"/>
      <c r="M45" s="13">
        <f t="shared" ref="M45:M47" si="35">J45*K45</f>
        <v>0</v>
      </c>
      <c r="N45" s="45">
        <f t="shared" ref="N45:N47" si="36">J45+M45</f>
        <v>0</v>
      </c>
      <c r="O45" s="7">
        <f t="shared" si="12"/>
        <v>0</v>
      </c>
      <c r="P45" s="26"/>
      <c r="R45" s="293">
        <f t="shared" si="33"/>
        <v>0</v>
      </c>
      <c r="S45" s="919">
        <f t="shared" si="33"/>
        <v>0</v>
      </c>
      <c r="T45" s="920"/>
      <c r="U45" s="920"/>
      <c r="V45" s="921"/>
      <c r="W45" s="58">
        <f>F45*1.03</f>
        <v>0</v>
      </c>
      <c r="X45" s="894"/>
      <c r="Y45" s="894"/>
      <c r="Z45" s="894"/>
      <c r="AA45" s="59">
        <f>W45*X45</f>
        <v>0</v>
      </c>
      <c r="AB45" s="922">
        <f>K45</f>
        <v>8.6099999999999996E-2</v>
      </c>
      <c r="AC45" s="922"/>
      <c r="AD45" s="13">
        <f>AA45*AB45</f>
        <v>0</v>
      </c>
      <c r="AE45" s="45">
        <f>AA45+AD45</f>
        <v>0</v>
      </c>
      <c r="AF45" s="7">
        <f>AE45-AG45</f>
        <v>0</v>
      </c>
      <c r="AG45" s="26"/>
    </row>
    <row r="46" spans="1:33">
      <c r="A46" s="43"/>
      <c r="B46" s="893"/>
      <c r="C46" s="893"/>
      <c r="D46" s="893"/>
      <c r="E46" s="893"/>
      <c r="F46" s="44"/>
      <c r="G46" s="894"/>
      <c r="H46" s="894"/>
      <c r="I46" s="894"/>
      <c r="J46" s="13">
        <f t="shared" si="34"/>
        <v>0</v>
      </c>
      <c r="K46" s="875">
        <v>0.50519999999999998</v>
      </c>
      <c r="L46" s="875"/>
      <c r="M46" s="13">
        <f t="shared" si="35"/>
        <v>0</v>
      </c>
      <c r="N46" s="45">
        <f t="shared" si="36"/>
        <v>0</v>
      </c>
      <c r="O46" s="7">
        <f t="shared" si="12"/>
        <v>0</v>
      </c>
      <c r="P46" s="26"/>
      <c r="R46" s="293">
        <f t="shared" si="33"/>
        <v>0</v>
      </c>
      <c r="S46" s="919">
        <f t="shared" si="33"/>
        <v>0</v>
      </c>
      <c r="T46" s="920"/>
      <c r="U46" s="920"/>
      <c r="V46" s="921"/>
      <c r="W46" s="58">
        <f>F46*1.03</f>
        <v>0</v>
      </c>
      <c r="X46" s="894"/>
      <c r="Y46" s="894"/>
      <c r="Z46" s="894"/>
      <c r="AA46" s="59">
        <f>W46*X46</f>
        <v>0</v>
      </c>
      <c r="AB46" s="922">
        <f>K46</f>
        <v>0.50519999999999998</v>
      </c>
      <c r="AC46" s="922"/>
      <c r="AD46" s="13">
        <f>AA46*AB46</f>
        <v>0</v>
      </c>
      <c r="AE46" s="45">
        <f>AA46+AD46</f>
        <v>0</v>
      </c>
      <c r="AF46" s="7">
        <f>AE46-AG46</f>
        <v>0</v>
      </c>
      <c r="AG46" s="26"/>
    </row>
    <row r="47" spans="1:33">
      <c r="A47" s="43"/>
      <c r="B47" s="893"/>
      <c r="C47" s="893"/>
      <c r="D47" s="893"/>
      <c r="E47" s="893"/>
      <c r="F47" s="44"/>
      <c r="G47" s="894"/>
      <c r="H47" s="894"/>
      <c r="I47" s="894"/>
      <c r="J47" s="13">
        <f t="shared" si="34"/>
        <v>0</v>
      </c>
      <c r="K47" s="875">
        <v>8.6099999999999996E-2</v>
      </c>
      <c r="L47" s="875"/>
      <c r="M47" s="13">
        <f t="shared" si="35"/>
        <v>0</v>
      </c>
      <c r="N47" s="45">
        <f t="shared" si="36"/>
        <v>0</v>
      </c>
      <c r="O47" s="7">
        <f t="shared" si="12"/>
        <v>0</v>
      </c>
      <c r="P47" s="26"/>
      <c r="R47" s="293">
        <f t="shared" si="33"/>
        <v>0</v>
      </c>
      <c r="S47" s="919">
        <f t="shared" si="33"/>
        <v>0</v>
      </c>
      <c r="T47" s="920"/>
      <c r="U47" s="920"/>
      <c r="V47" s="921"/>
      <c r="W47" s="58">
        <f>F47*1.03</f>
        <v>0</v>
      </c>
      <c r="X47" s="894"/>
      <c r="Y47" s="894"/>
      <c r="Z47" s="894"/>
      <c r="AA47" s="59">
        <f>W47*X47</f>
        <v>0</v>
      </c>
      <c r="AB47" s="922">
        <f>K47</f>
        <v>8.6099999999999996E-2</v>
      </c>
      <c r="AC47" s="922"/>
      <c r="AD47" s="13">
        <f>AA47*AB47</f>
        <v>0</v>
      </c>
      <c r="AE47" s="45">
        <f>AA47+AD47</f>
        <v>0</v>
      </c>
      <c r="AF47" s="7">
        <f>AE47-AG47</f>
        <v>0</v>
      </c>
      <c r="AG47" s="26"/>
    </row>
    <row r="48" spans="1:33">
      <c r="A48" s="22"/>
      <c r="B48" s="893"/>
      <c r="C48" s="893"/>
      <c r="D48" s="893"/>
      <c r="E48" s="893"/>
      <c r="F48" s="46"/>
      <c r="G48" s="894"/>
      <c r="H48" s="894"/>
      <c r="I48" s="894"/>
      <c r="J48" s="13">
        <f>F48*G48</f>
        <v>0</v>
      </c>
      <c r="K48" s="875">
        <v>0.50519999999999998</v>
      </c>
      <c r="L48" s="875"/>
      <c r="M48" s="13">
        <f>J48*K48</f>
        <v>0</v>
      </c>
      <c r="N48" s="45">
        <f>J48+M48</f>
        <v>0</v>
      </c>
      <c r="O48" s="7">
        <f t="shared" si="12"/>
        <v>0</v>
      </c>
      <c r="P48" s="26"/>
      <c r="R48" s="293">
        <f t="shared" si="33"/>
        <v>0</v>
      </c>
      <c r="S48" s="919">
        <f t="shared" si="33"/>
        <v>0</v>
      </c>
      <c r="T48" s="920"/>
      <c r="U48" s="920"/>
      <c r="V48" s="921"/>
      <c r="W48" s="58">
        <f>F48*1.03</f>
        <v>0</v>
      </c>
      <c r="X48" s="894"/>
      <c r="Y48" s="894"/>
      <c r="Z48" s="894"/>
      <c r="AA48" s="59">
        <f>W48*X48</f>
        <v>0</v>
      </c>
      <c r="AB48" s="922">
        <f>K48</f>
        <v>0.50519999999999998</v>
      </c>
      <c r="AC48" s="922"/>
      <c r="AD48" s="13">
        <f>AA48*AB48</f>
        <v>0</v>
      </c>
      <c r="AE48" s="45">
        <f>AA48+AD48</f>
        <v>0</v>
      </c>
      <c r="AF48" s="7">
        <f>AE48-AG48</f>
        <v>0</v>
      </c>
      <c r="AG48" s="26"/>
    </row>
    <row r="49" spans="1:33" ht="14.4" thickBot="1">
      <c r="A49" s="887" t="s">
        <v>39</v>
      </c>
      <c r="B49" s="888"/>
      <c r="C49" s="888"/>
      <c r="D49" s="888"/>
      <c r="E49" s="888"/>
      <c r="F49" s="888"/>
      <c r="G49" s="888"/>
      <c r="H49" s="888"/>
      <c r="I49" s="889"/>
      <c r="J49" s="40">
        <f>SUM(J44:J48)</f>
        <v>0</v>
      </c>
      <c r="K49" s="890"/>
      <c r="L49" s="891"/>
      <c r="M49" s="40">
        <f>SUM(M44:M48)</f>
        <v>0</v>
      </c>
      <c r="N49" s="41">
        <f>SUM(N44:N48)</f>
        <v>0</v>
      </c>
      <c r="O49" s="33">
        <f>SUM(O44:O48)</f>
        <v>0</v>
      </c>
      <c r="P49" s="34">
        <f>SUM(P44:P48)</f>
        <v>0</v>
      </c>
      <c r="R49" s="906" t="s">
        <v>39</v>
      </c>
      <c r="S49" s="907"/>
      <c r="T49" s="907"/>
      <c r="U49" s="907"/>
      <c r="V49" s="907"/>
      <c r="W49" s="907"/>
      <c r="X49" s="907"/>
      <c r="Y49" s="907"/>
      <c r="Z49" s="908"/>
      <c r="AA49" s="77">
        <f>SUM(AA44:AA48)</f>
        <v>0</v>
      </c>
      <c r="AB49" s="909"/>
      <c r="AC49" s="910"/>
      <c r="AD49" s="78">
        <f>SUM(AD44:AD48)</f>
        <v>0</v>
      </c>
      <c r="AE49" s="79">
        <f>SUM(AE44:AE48)</f>
        <v>0</v>
      </c>
      <c r="AF49" s="71">
        <f>SUM(AF44:AF48)</f>
        <v>0</v>
      </c>
      <c r="AG49" s="72">
        <f>SUM(AG44:AG48)</f>
        <v>0</v>
      </c>
    </row>
    <row r="50" spans="1:33" ht="31.95" customHeight="1" thickBot="1">
      <c r="A50" s="164" t="s">
        <v>89</v>
      </c>
      <c r="B50" s="935" t="s">
        <v>90</v>
      </c>
      <c r="C50" s="935"/>
      <c r="D50" s="935"/>
      <c r="E50" s="165" t="s">
        <v>91</v>
      </c>
      <c r="F50" s="166" t="s">
        <v>58</v>
      </c>
      <c r="G50" s="167" t="s">
        <v>59</v>
      </c>
      <c r="H50" s="935" t="s">
        <v>92</v>
      </c>
      <c r="I50" s="935"/>
      <c r="J50" s="18" t="s">
        <v>43</v>
      </c>
      <c r="K50" s="892" t="s">
        <v>93</v>
      </c>
      <c r="L50" s="892"/>
      <c r="M50" s="18" t="s">
        <v>45</v>
      </c>
      <c r="N50" s="168" t="s">
        <v>46</v>
      </c>
      <c r="O50" s="20" t="s">
        <v>47</v>
      </c>
      <c r="P50" s="21" t="s">
        <v>48</v>
      </c>
      <c r="R50" s="190" t="s">
        <v>89</v>
      </c>
      <c r="S50" s="929" t="s">
        <v>90</v>
      </c>
      <c r="T50" s="929"/>
      <c r="U50" s="929"/>
      <c r="V50" s="191" t="s">
        <v>91</v>
      </c>
      <c r="W50" s="192" t="s">
        <v>58</v>
      </c>
      <c r="X50" s="193" t="s">
        <v>59</v>
      </c>
      <c r="Y50" s="929" t="s">
        <v>92</v>
      </c>
      <c r="Z50" s="929"/>
      <c r="AA50" s="64" t="s">
        <v>43</v>
      </c>
      <c r="AB50" s="911" t="s">
        <v>93</v>
      </c>
      <c r="AC50" s="911"/>
      <c r="AD50" s="64" t="s">
        <v>45</v>
      </c>
      <c r="AE50" s="194" t="s">
        <v>65</v>
      </c>
      <c r="AF50" s="66" t="s">
        <v>47</v>
      </c>
      <c r="AG50" s="67" t="s">
        <v>48</v>
      </c>
    </row>
    <row r="51" spans="1:33">
      <c r="A51" s="159" t="s">
        <v>94</v>
      </c>
      <c r="B51" s="936" t="s">
        <v>95</v>
      </c>
      <c r="C51" s="936"/>
      <c r="D51" s="936"/>
      <c r="E51" s="160">
        <v>9000</v>
      </c>
      <c r="F51" s="169" t="s">
        <v>96</v>
      </c>
      <c r="G51" s="170" t="s">
        <v>96</v>
      </c>
      <c r="H51" s="926"/>
      <c r="I51" s="926"/>
      <c r="J51" s="13">
        <f>E51*H51</f>
        <v>0</v>
      </c>
      <c r="K51" s="937" t="s">
        <v>97</v>
      </c>
      <c r="L51" s="938"/>
      <c r="M51" s="13">
        <f>J51*L51</f>
        <v>0</v>
      </c>
      <c r="N51" s="25">
        <f>J51+M51</f>
        <v>0</v>
      </c>
      <c r="O51" s="7">
        <f>N51-P51</f>
        <v>0</v>
      </c>
      <c r="P51" s="26"/>
      <c r="R51" s="195" t="s">
        <v>94</v>
      </c>
      <c r="S51" s="925" t="s">
        <v>103</v>
      </c>
      <c r="T51" s="925"/>
      <c r="U51" s="925"/>
      <c r="V51" s="55">
        <v>9000</v>
      </c>
      <c r="W51" s="196" t="s">
        <v>96</v>
      </c>
      <c r="X51" s="197" t="s">
        <v>96</v>
      </c>
      <c r="Y51" s="926"/>
      <c r="Z51" s="926"/>
      <c r="AA51" s="59">
        <f>V51*Y51</f>
        <v>0</v>
      </c>
      <c r="AB51" s="923" t="s">
        <v>96</v>
      </c>
      <c r="AC51" s="924"/>
      <c r="AD51" s="13">
        <f>AA51*AC51</f>
        <v>0</v>
      </c>
      <c r="AE51" s="45">
        <f>AA51+AD51</f>
        <v>0</v>
      </c>
      <c r="AF51" s="7">
        <f>AE51-AG51</f>
        <v>0</v>
      </c>
      <c r="AG51" s="26"/>
    </row>
    <row r="52" spans="1:33">
      <c r="A52" s="161" t="s">
        <v>94</v>
      </c>
      <c r="B52" s="936" t="s">
        <v>98</v>
      </c>
      <c r="C52" s="936"/>
      <c r="D52" s="936"/>
      <c r="E52" s="160">
        <v>4500</v>
      </c>
      <c r="F52" s="169" t="s">
        <v>96</v>
      </c>
      <c r="G52" s="171" t="s">
        <v>96</v>
      </c>
      <c r="H52" s="926"/>
      <c r="I52" s="926"/>
      <c r="J52" s="13">
        <f>E52*H52</f>
        <v>0</v>
      </c>
      <c r="K52" s="937" t="s">
        <v>97</v>
      </c>
      <c r="L52" s="938"/>
      <c r="M52" s="5">
        <f>J52*L52</f>
        <v>0</v>
      </c>
      <c r="N52" s="25">
        <f>J52+M52</f>
        <v>0</v>
      </c>
      <c r="O52" s="7">
        <f>N52-P52</f>
        <v>0</v>
      </c>
      <c r="P52" s="26"/>
      <c r="R52" s="198" t="s">
        <v>94</v>
      </c>
      <c r="S52" s="925" t="s">
        <v>104</v>
      </c>
      <c r="T52" s="925"/>
      <c r="U52" s="925"/>
      <c r="V52" s="55">
        <v>4500</v>
      </c>
      <c r="W52" s="196" t="s">
        <v>96</v>
      </c>
      <c r="X52" s="199" t="s">
        <v>96</v>
      </c>
      <c r="Y52" s="926"/>
      <c r="Z52" s="926"/>
      <c r="AA52" s="59">
        <f>V52*Y52</f>
        <v>0</v>
      </c>
      <c r="AB52" s="923" t="e">
        <f>'[1]Yr 1'!K84:L84</f>
        <v>#VALUE!</v>
      </c>
      <c r="AC52" s="924"/>
      <c r="AD52" s="5">
        <f>AA52*AC52</f>
        <v>0</v>
      </c>
      <c r="AE52" s="25">
        <f>AA52+AD52</f>
        <v>0</v>
      </c>
      <c r="AF52" s="7">
        <f>AE52-AG52</f>
        <v>0</v>
      </c>
      <c r="AG52" s="26"/>
    </row>
    <row r="53" spans="1:33">
      <c r="A53" s="887" t="s">
        <v>39</v>
      </c>
      <c r="B53" s="888"/>
      <c r="C53" s="888"/>
      <c r="D53" s="888"/>
      <c r="E53" s="888"/>
      <c r="F53" s="888"/>
      <c r="G53" s="888"/>
      <c r="H53" s="888"/>
      <c r="I53" s="889"/>
      <c r="J53" s="40">
        <f>SUM(J51:J52)</f>
        <v>0</v>
      </c>
      <c r="K53" s="930"/>
      <c r="L53" s="931"/>
      <c r="M53" s="31">
        <f>SUM(M51:M52)</f>
        <v>0</v>
      </c>
      <c r="N53" s="32">
        <f>SUM(N51:N52)</f>
        <v>0</v>
      </c>
      <c r="O53" s="33">
        <f>SUM(O51:O52)</f>
        <v>0</v>
      </c>
      <c r="P53" s="34">
        <f>SUM(P51:P52)</f>
        <v>0</v>
      </c>
      <c r="R53" s="906" t="s">
        <v>39</v>
      </c>
      <c r="S53" s="907"/>
      <c r="T53" s="907"/>
      <c r="U53" s="907"/>
      <c r="V53" s="907"/>
      <c r="W53" s="907"/>
      <c r="X53" s="907"/>
      <c r="Y53" s="907"/>
      <c r="Z53" s="908"/>
      <c r="AA53" s="77">
        <f>SUM(AA51:AA52)</f>
        <v>0</v>
      </c>
      <c r="AB53" s="974"/>
      <c r="AC53" s="975"/>
      <c r="AD53" s="69">
        <f>SUM(AD51:AD52)</f>
        <v>0</v>
      </c>
      <c r="AE53" s="70">
        <f>SUM(AE51:AE52)</f>
        <v>0</v>
      </c>
      <c r="AF53" s="71">
        <f>SUM(AF51:AF52)</f>
        <v>0</v>
      </c>
      <c r="AG53" s="72">
        <f>SUM(AG51:AG52)</f>
        <v>0</v>
      </c>
    </row>
    <row r="54" spans="1:33">
      <c r="A54" s="161" t="s">
        <v>99</v>
      </c>
      <c r="B54" s="932" t="s">
        <v>100</v>
      </c>
      <c r="C54" s="932"/>
      <c r="D54" s="932"/>
      <c r="E54" s="932"/>
      <c r="F54" s="172"/>
      <c r="G54" s="173"/>
      <c r="H54" s="926"/>
      <c r="I54" s="926"/>
      <c r="J54" s="13">
        <f>F54*G54*H54</f>
        <v>0</v>
      </c>
      <c r="K54" s="933" t="s">
        <v>97</v>
      </c>
      <c r="L54" s="934"/>
      <c r="M54" s="5">
        <f>J54*L54</f>
        <v>0</v>
      </c>
      <c r="N54" s="25">
        <f>J54+M54</f>
        <v>0</v>
      </c>
      <c r="O54" s="7">
        <f t="shared" ref="O54:O59" si="37">N54-P54</f>
        <v>0</v>
      </c>
      <c r="P54" s="26"/>
      <c r="R54" s="198" t="s">
        <v>99</v>
      </c>
      <c r="S54" s="949" t="s">
        <v>100</v>
      </c>
      <c r="T54" s="949"/>
      <c r="U54" s="949"/>
      <c r="V54" s="949"/>
      <c r="W54" s="200">
        <f t="shared" ref="W54:W59" si="38">F54*1.03</f>
        <v>0</v>
      </c>
      <c r="X54" s="173"/>
      <c r="Y54" s="926"/>
      <c r="Z54" s="926"/>
      <c r="AA54" s="59">
        <f t="shared" ref="AA54:AA59" si="39">W54*X54*Y54</f>
        <v>0</v>
      </c>
      <c r="AB54" s="923" t="s">
        <v>96</v>
      </c>
      <c r="AC54" s="924"/>
      <c r="AD54" s="5">
        <f>AA54*AC54</f>
        <v>0</v>
      </c>
      <c r="AE54" s="25">
        <f t="shared" ref="AE54:AE59" si="40">AA54+AD54</f>
        <v>0</v>
      </c>
      <c r="AF54" s="7">
        <f t="shared" ref="AF54:AF59" si="41">AE54-AG54</f>
        <v>0</v>
      </c>
      <c r="AG54" s="26"/>
    </row>
    <row r="55" spans="1:33">
      <c r="A55" s="161" t="s">
        <v>99</v>
      </c>
      <c r="B55" s="932" t="s">
        <v>100</v>
      </c>
      <c r="C55" s="932"/>
      <c r="D55" s="932"/>
      <c r="E55" s="932"/>
      <c r="F55" s="174"/>
      <c r="G55" s="175"/>
      <c r="H55" s="926"/>
      <c r="I55" s="926"/>
      <c r="J55" s="13">
        <f t="shared" ref="J55:J59" si="42">F55*G55*H55</f>
        <v>0</v>
      </c>
      <c r="K55" s="933" t="s">
        <v>97</v>
      </c>
      <c r="L55" s="934"/>
      <c r="M55" s="5">
        <f t="shared" ref="M55:M56" si="43">J55*L55</f>
        <v>0</v>
      </c>
      <c r="N55" s="25">
        <f t="shared" ref="N55:N59" si="44">J55+M55</f>
        <v>0</v>
      </c>
      <c r="O55" s="7">
        <f t="shared" si="37"/>
        <v>0</v>
      </c>
      <c r="P55" s="26"/>
      <c r="R55" s="198" t="s">
        <v>99</v>
      </c>
      <c r="S55" s="949" t="s">
        <v>100</v>
      </c>
      <c r="T55" s="949"/>
      <c r="U55" s="949"/>
      <c r="V55" s="949"/>
      <c r="W55" s="200">
        <f t="shared" si="38"/>
        <v>0</v>
      </c>
      <c r="X55" s="175"/>
      <c r="Y55" s="926"/>
      <c r="Z55" s="926"/>
      <c r="AA55" s="59">
        <f t="shared" si="39"/>
        <v>0</v>
      </c>
      <c r="AB55" s="923" t="s">
        <v>96</v>
      </c>
      <c r="AC55" s="924"/>
      <c r="AD55" s="5">
        <f>AA55*AC55</f>
        <v>0</v>
      </c>
      <c r="AE55" s="25">
        <f t="shared" si="40"/>
        <v>0</v>
      </c>
      <c r="AF55" s="7">
        <f t="shared" si="41"/>
        <v>0</v>
      </c>
      <c r="AG55" s="26"/>
    </row>
    <row r="56" spans="1:33">
      <c r="A56" s="161" t="s">
        <v>99</v>
      </c>
      <c r="B56" s="932" t="s">
        <v>100</v>
      </c>
      <c r="C56" s="932"/>
      <c r="D56" s="932"/>
      <c r="E56" s="932"/>
      <c r="F56" s="174"/>
      <c r="G56" s="175"/>
      <c r="H56" s="926"/>
      <c r="I56" s="926"/>
      <c r="J56" s="13">
        <f t="shared" si="42"/>
        <v>0</v>
      </c>
      <c r="K56" s="933" t="s">
        <v>97</v>
      </c>
      <c r="L56" s="934"/>
      <c r="M56" s="5">
        <f t="shared" si="43"/>
        <v>0</v>
      </c>
      <c r="N56" s="25">
        <f t="shared" si="44"/>
        <v>0</v>
      </c>
      <c r="O56" s="7">
        <f t="shared" si="37"/>
        <v>0</v>
      </c>
      <c r="P56" s="26"/>
      <c r="R56" s="198" t="s">
        <v>99</v>
      </c>
      <c r="S56" s="949" t="s">
        <v>100</v>
      </c>
      <c r="T56" s="949"/>
      <c r="U56" s="949"/>
      <c r="V56" s="949"/>
      <c r="W56" s="200">
        <f t="shared" si="38"/>
        <v>0</v>
      </c>
      <c r="X56" s="175"/>
      <c r="Y56" s="926"/>
      <c r="Z56" s="926"/>
      <c r="AA56" s="59">
        <f t="shared" si="39"/>
        <v>0</v>
      </c>
      <c r="AB56" s="923" t="s">
        <v>96</v>
      </c>
      <c r="AC56" s="924"/>
      <c r="AD56" s="5">
        <f>AA56*AC56</f>
        <v>0</v>
      </c>
      <c r="AE56" s="25">
        <f t="shared" si="40"/>
        <v>0</v>
      </c>
      <c r="AF56" s="7">
        <f t="shared" si="41"/>
        <v>0</v>
      </c>
      <c r="AG56" s="26"/>
    </row>
    <row r="57" spans="1:33">
      <c r="A57" s="163" t="s">
        <v>99</v>
      </c>
      <c r="B57" s="932" t="s">
        <v>101</v>
      </c>
      <c r="C57" s="932"/>
      <c r="D57" s="932"/>
      <c r="E57" s="932"/>
      <c r="F57" s="174"/>
      <c r="G57" s="175"/>
      <c r="H57" s="926"/>
      <c r="I57" s="926"/>
      <c r="J57" s="13">
        <f t="shared" si="42"/>
        <v>0</v>
      </c>
      <c r="K57" s="937">
        <v>7.6499999999999999E-2</v>
      </c>
      <c r="L57" s="938"/>
      <c r="M57" s="5">
        <f>J57*K57</f>
        <v>0</v>
      </c>
      <c r="N57" s="25">
        <f t="shared" si="44"/>
        <v>0</v>
      </c>
      <c r="O57" s="7">
        <f t="shared" si="37"/>
        <v>0</v>
      </c>
      <c r="P57" s="26"/>
      <c r="R57" s="201" t="s">
        <v>99</v>
      </c>
      <c r="S57" s="949" t="s">
        <v>101</v>
      </c>
      <c r="T57" s="949"/>
      <c r="U57" s="949"/>
      <c r="V57" s="949"/>
      <c r="W57" s="200">
        <f t="shared" si="38"/>
        <v>0</v>
      </c>
      <c r="X57" s="175"/>
      <c r="Y57" s="926"/>
      <c r="Z57" s="926"/>
      <c r="AA57" s="59">
        <f t="shared" si="39"/>
        <v>0</v>
      </c>
      <c r="AB57" s="972">
        <v>7.6499999999999999E-2</v>
      </c>
      <c r="AC57" s="973"/>
      <c r="AD57" s="5">
        <f>AA57*AB57</f>
        <v>0</v>
      </c>
      <c r="AE57" s="25">
        <f t="shared" si="40"/>
        <v>0</v>
      </c>
      <c r="AF57" s="7">
        <f t="shared" si="41"/>
        <v>0</v>
      </c>
      <c r="AG57" s="26"/>
    </row>
    <row r="58" spans="1:33">
      <c r="A58" s="163" t="s">
        <v>99</v>
      </c>
      <c r="B58" s="932" t="s">
        <v>101</v>
      </c>
      <c r="C58" s="932"/>
      <c r="D58" s="932"/>
      <c r="E58" s="932"/>
      <c r="F58" s="174"/>
      <c r="G58" s="175"/>
      <c r="H58" s="926"/>
      <c r="I58" s="926"/>
      <c r="J58" s="13">
        <f t="shared" si="42"/>
        <v>0</v>
      </c>
      <c r="K58" s="937">
        <v>7.6499999999999999E-2</v>
      </c>
      <c r="L58" s="938"/>
      <c r="M58" s="5">
        <f t="shared" ref="M58:M59" si="45">J58*K58</f>
        <v>0</v>
      </c>
      <c r="N58" s="25">
        <f t="shared" si="44"/>
        <v>0</v>
      </c>
      <c r="O58" s="7">
        <f t="shared" si="37"/>
        <v>0</v>
      </c>
      <c r="P58" s="26"/>
      <c r="R58" s="201" t="s">
        <v>99</v>
      </c>
      <c r="S58" s="949" t="s">
        <v>101</v>
      </c>
      <c r="T58" s="949"/>
      <c r="U58" s="949"/>
      <c r="V58" s="949"/>
      <c r="W58" s="200">
        <f t="shared" si="38"/>
        <v>0</v>
      </c>
      <c r="X58" s="175"/>
      <c r="Y58" s="926"/>
      <c r="Z58" s="926"/>
      <c r="AA58" s="59">
        <f t="shared" si="39"/>
        <v>0</v>
      </c>
      <c r="AB58" s="972">
        <v>7.6499999999999999E-2</v>
      </c>
      <c r="AC58" s="973"/>
      <c r="AD58" s="5">
        <f>AA58*AB58</f>
        <v>0</v>
      </c>
      <c r="AE58" s="25">
        <f t="shared" si="40"/>
        <v>0</v>
      </c>
      <c r="AF58" s="7">
        <f t="shared" si="41"/>
        <v>0</v>
      </c>
      <c r="AG58" s="26"/>
    </row>
    <row r="59" spans="1:33">
      <c r="A59" s="163" t="s">
        <v>99</v>
      </c>
      <c r="B59" s="932" t="s">
        <v>101</v>
      </c>
      <c r="C59" s="932"/>
      <c r="D59" s="932"/>
      <c r="E59" s="932"/>
      <c r="F59" s="174"/>
      <c r="G59" s="175"/>
      <c r="H59" s="926"/>
      <c r="I59" s="926"/>
      <c r="J59" s="13">
        <f t="shared" si="42"/>
        <v>0</v>
      </c>
      <c r="K59" s="937">
        <v>7.6499999999999999E-2</v>
      </c>
      <c r="L59" s="938"/>
      <c r="M59" s="5">
        <f t="shared" si="45"/>
        <v>0</v>
      </c>
      <c r="N59" s="25">
        <f t="shared" si="44"/>
        <v>0</v>
      </c>
      <c r="O59" s="7">
        <f t="shared" si="37"/>
        <v>0</v>
      </c>
      <c r="P59" s="26"/>
      <c r="R59" s="201" t="s">
        <v>99</v>
      </c>
      <c r="S59" s="949" t="s">
        <v>101</v>
      </c>
      <c r="T59" s="949"/>
      <c r="U59" s="949"/>
      <c r="V59" s="949"/>
      <c r="W59" s="200">
        <f t="shared" si="38"/>
        <v>0</v>
      </c>
      <c r="X59" s="175"/>
      <c r="Y59" s="926"/>
      <c r="Z59" s="926"/>
      <c r="AA59" s="59">
        <f t="shared" si="39"/>
        <v>0</v>
      </c>
      <c r="AB59" s="972">
        <v>7.6499999999999999E-2</v>
      </c>
      <c r="AC59" s="973"/>
      <c r="AD59" s="5">
        <f>AA59*AB59</f>
        <v>0</v>
      </c>
      <c r="AE59" s="25">
        <f t="shared" si="40"/>
        <v>0</v>
      </c>
      <c r="AF59" s="202">
        <f t="shared" si="41"/>
        <v>0</v>
      </c>
      <c r="AG59" s="26"/>
    </row>
    <row r="60" spans="1:33" ht="14.4" thickBot="1">
      <c r="A60" s="887" t="s">
        <v>39</v>
      </c>
      <c r="B60" s="888"/>
      <c r="C60" s="888"/>
      <c r="D60" s="888"/>
      <c r="E60" s="888"/>
      <c r="F60" s="888"/>
      <c r="G60" s="888"/>
      <c r="H60" s="888"/>
      <c r="I60" s="889"/>
      <c r="J60" s="176">
        <f>SUM(J54:J59)</f>
        <v>0</v>
      </c>
      <c r="K60" s="930"/>
      <c r="L60" s="931"/>
      <c r="M60" s="177">
        <f>SUM(M57:M59)</f>
        <v>0</v>
      </c>
      <c r="N60" s="178">
        <f>SUM(N54:N59)</f>
        <v>0</v>
      </c>
      <c r="O60" s="179">
        <f>SUM(O54:O59)</f>
        <v>0</v>
      </c>
      <c r="P60" s="180">
        <f>SUM(P54:P59)</f>
        <v>0</v>
      </c>
      <c r="R60" s="906" t="s">
        <v>39</v>
      </c>
      <c r="S60" s="907"/>
      <c r="T60" s="907"/>
      <c r="U60" s="907"/>
      <c r="V60" s="907"/>
      <c r="W60" s="907"/>
      <c r="X60" s="907"/>
      <c r="Y60" s="907"/>
      <c r="Z60" s="908"/>
      <c r="AA60" s="203">
        <f>SUM(AA54:AA59)</f>
        <v>0</v>
      </c>
      <c r="AB60" s="974"/>
      <c r="AC60" s="975"/>
      <c r="AD60" s="204">
        <f>SUM(AD54:AD59)</f>
        <v>0</v>
      </c>
      <c r="AE60" s="205">
        <f>SUM(AE54:AE59)</f>
        <v>0</v>
      </c>
      <c r="AF60" s="206">
        <f>SUM(AF54:AF59)</f>
        <v>0</v>
      </c>
      <c r="AG60" s="207">
        <f>SUM(AG54:AG59)</f>
        <v>0</v>
      </c>
    </row>
    <row r="61" spans="1:33" ht="14.4" thickBot="1">
      <c r="A61" s="181"/>
      <c r="B61" s="182"/>
      <c r="C61" s="182"/>
      <c r="D61" s="183"/>
      <c r="E61" s="183"/>
      <c r="F61" s="183"/>
      <c r="G61" s="183"/>
      <c r="H61" s="182" t="s">
        <v>102</v>
      </c>
      <c r="I61" s="184"/>
      <c r="J61" s="185">
        <f>SUM(J32+J42+J49+J53+J60)</f>
        <v>89300</v>
      </c>
      <c r="K61" s="979"/>
      <c r="L61" s="980"/>
      <c r="M61" s="186">
        <f>SUM(M32+M42+M49+M53+M60)</f>
        <v>24295.01</v>
      </c>
      <c r="N61" s="187">
        <f>+N32+N42+N49+N53+N60</f>
        <v>113595.01</v>
      </c>
      <c r="O61" s="188">
        <f>SUM(O32+O42+O49+O53+O60)</f>
        <v>111095.01</v>
      </c>
      <c r="P61" s="189">
        <f>SUM(P32+P42+P49+P53+P60)</f>
        <v>2500</v>
      </c>
      <c r="R61" s="208"/>
      <c r="S61" s="209"/>
      <c r="T61" s="209"/>
      <c r="U61" s="210"/>
      <c r="V61" s="210"/>
      <c r="W61" s="210"/>
      <c r="X61" s="210"/>
      <c r="Y61" s="209" t="s">
        <v>102</v>
      </c>
      <c r="Z61" s="211"/>
      <c r="AA61" s="212">
        <f>SUM(AA32+AA42+AA49+AA53+AA60)</f>
        <v>1236</v>
      </c>
      <c r="AB61" s="976"/>
      <c r="AC61" s="977"/>
      <c r="AD61" s="213">
        <f>SUM(AD32+AD42+AD49+AD53+AD60)</f>
        <v>106.41959999999999</v>
      </c>
      <c r="AE61" s="214">
        <f>+AE32+AE42+AE49+AE53+AE60</f>
        <v>1342.4195999999999</v>
      </c>
      <c r="AF61" s="215">
        <f>SUM(AF32+AF42+AF49+AF53+AF60)</f>
        <v>1342.4195999999999</v>
      </c>
      <c r="AG61" s="216">
        <f>SUM(AG32+AG42+AG49+AG53+AG60)</f>
        <v>0</v>
      </c>
    </row>
    <row r="63" spans="1:33" ht="14.4" thickBot="1"/>
    <row r="64" spans="1:33" ht="21.6" thickBot="1">
      <c r="A64" s="92" t="s">
        <v>78</v>
      </c>
      <c r="B64" s="83" t="s">
        <v>71</v>
      </c>
      <c r="C64" s="84"/>
      <c r="D64" s="85" t="s">
        <v>72</v>
      </c>
      <c r="E64" s="876"/>
      <c r="F64" s="877"/>
      <c r="G64" s="897" t="s">
        <v>73</v>
      </c>
      <c r="H64" s="927"/>
      <c r="I64" s="927"/>
      <c r="J64" s="927"/>
      <c r="K64" s="927"/>
      <c r="L64" s="927"/>
      <c r="M64" s="927"/>
      <c r="N64" s="927"/>
      <c r="O64" s="927"/>
      <c r="P64" s="928"/>
      <c r="R64" s="112" t="s">
        <v>83</v>
      </c>
      <c r="S64" s="83" t="s">
        <v>71</v>
      </c>
      <c r="T64" s="84"/>
      <c r="U64" s="85" t="s">
        <v>72</v>
      </c>
      <c r="V64" s="86"/>
      <c r="W64" s="113"/>
      <c r="X64" s="897" t="s">
        <v>73</v>
      </c>
      <c r="Y64" s="927"/>
      <c r="Z64" s="927"/>
      <c r="AA64" s="927"/>
      <c r="AB64" s="927"/>
      <c r="AC64" s="927"/>
      <c r="AD64" s="927"/>
      <c r="AE64" s="927"/>
      <c r="AF64" s="927"/>
      <c r="AG64" s="928"/>
    </row>
    <row r="65" spans="1:33" ht="31.8" thickBot="1">
      <c r="A65" s="294" t="s">
        <v>62</v>
      </c>
      <c r="B65" s="295" t="s">
        <v>40</v>
      </c>
      <c r="C65" s="93" t="s">
        <v>32</v>
      </c>
      <c r="D65" s="940" t="s">
        <v>79</v>
      </c>
      <c r="E65" s="941"/>
      <c r="F65" s="942"/>
      <c r="G65" s="943" t="s">
        <v>42</v>
      </c>
      <c r="H65" s="944"/>
      <c r="I65" s="945"/>
      <c r="J65" s="94" t="s">
        <v>43</v>
      </c>
      <c r="K65" s="943" t="s">
        <v>64</v>
      </c>
      <c r="L65" s="945"/>
      <c r="M65" s="94" t="s">
        <v>45</v>
      </c>
      <c r="N65" s="95" t="s">
        <v>80</v>
      </c>
      <c r="O65" s="96" t="s">
        <v>47</v>
      </c>
      <c r="P65" s="97" t="s">
        <v>48</v>
      </c>
      <c r="R65" s="296" t="s">
        <v>62</v>
      </c>
      <c r="S65" s="297" t="s">
        <v>40</v>
      </c>
      <c r="T65" s="114" t="s">
        <v>32</v>
      </c>
      <c r="U65" s="913" t="s">
        <v>84</v>
      </c>
      <c r="V65" s="914"/>
      <c r="W65" s="915"/>
      <c r="X65" s="916" t="s">
        <v>42</v>
      </c>
      <c r="Y65" s="917"/>
      <c r="Z65" s="918"/>
      <c r="AA65" s="115" t="s">
        <v>43</v>
      </c>
      <c r="AB65" s="916" t="s">
        <v>64</v>
      </c>
      <c r="AC65" s="918"/>
      <c r="AD65" s="115" t="s">
        <v>45</v>
      </c>
      <c r="AE65" s="116" t="s">
        <v>85</v>
      </c>
      <c r="AF65" s="117" t="s">
        <v>47</v>
      </c>
      <c r="AG65" s="118" t="s">
        <v>48</v>
      </c>
    </row>
    <row r="66" spans="1:33">
      <c r="A66" s="293">
        <f>A19</f>
        <v>0</v>
      </c>
      <c r="B66" s="293">
        <f>B19</f>
        <v>0</v>
      </c>
      <c r="C66" s="50">
        <f t="shared" ref="C66:C78" si="46">T19*1.03</f>
        <v>185657.5</v>
      </c>
      <c r="D66" s="875"/>
      <c r="E66" s="875"/>
      <c r="F66" s="875"/>
      <c r="G66" s="939">
        <f>D66*12</f>
        <v>0</v>
      </c>
      <c r="H66" s="939"/>
      <c r="I66" s="939"/>
      <c r="J66" s="51">
        <f>C66*D66</f>
        <v>0</v>
      </c>
      <c r="K66" s="896">
        <f t="shared" ref="K66:K78" si="47">K19</f>
        <v>0.2707</v>
      </c>
      <c r="L66" s="896"/>
      <c r="M66" s="5">
        <f>J66*K66</f>
        <v>0</v>
      </c>
      <c r="N66" s="25">
        <f>J66+M66</f>
        <v>0</v>
      </c>
      <c r="O66" s="7">
        <f>N66-P66</f>
        <v>0</v>
      </c>
      <c r="P66" s="26"/>
      <c r="R66" s="293">
        <f t="shared" ref="R66:R78" si="48">A19</f>
        <v>0</v>
      </c>
      <c r="S66" s="293">
        <f t="shared" ref="S66:S78" si="49">B19</f>
        <v>0</v>
      </c>
      <c r="T66" s="50">
        <f t="shared" ref="T66:T78" si="50">C66*1.03</f>
        <v>191227.22500000001</v>
      </c>
      <c r="U66" s="875"/>
      <c r="V66" s="875"/>
      <c r="W66" s="875"/>
      <c r="X66" s="939">
        <f>U66*12</f>
        <v>0</v>
      </c>
      <c r="Y66" s="939"/>
      <c r="Z66" s="939"/>
      <c r="AA66" s="51">
        <f>T66*U66</f>
        <v>0</v>
      </c>
      <c r="AB66" s="896">
        <f t="shared" ref="AB66:AB78" si="51">K19</f>
        <v>0.2707</v>
      </c>
      <c r="AC66" s="896"/>
      <c r="AD66" s="5">
        <f>AA66*AB66</f>
        <v>0</v>
      </c>
      <c r="AE66" s="25">
        <f>AA66+AD66</f>
        <v>0</v>
      </c>
      <c r="AF66" s="7">
        <f>AE66-AG66</f>
        <v>0</v>
      </c>
      <c r="AG66" s="26"/>
    </row>
    <row r="67" spans="1:33">
      <c r="A67" s="293">
        <f t="shared" ref="A67:B67" si="52">A20</f>
        <v>0</v>
      </c>
      <c r="B67" s="293">
        <f t="shared" si="52"/>
        <v>0</v>
      </c>
      <c r="C67" s="50">
        <f t="shared" si="46"/>
        <v>0</v>
      </c>
      <c r="D67" s="871"/>
      <c r="E67" s="872"/>
      <c r="F67" s="873"/>
      <c r="G67" s="939">
        <f t="shared" ref="G67:G78" si="53">D67*12</f>
        <v>0</v>
      </c>
      <c r="H67" s="939"/>
      <c r="I67" s="939"/>
      <c r="J67" s="51">
        <f t="shared" ref="J67:J78" si="54">C67*D67</f>
        <v>0</v>
      </c>
      <c r="K67" s="896">
        <f t="shared" si="47"/>
        <v>0.40300000000000002</v>
      </c>
      <c r="L67" s="896"/>
      <c r="M67" s="5">
        <f t="shared" ref="M67:M71" si="55">J67*K67</f>
        <v>0</v>
      </c>
      <c r="N67" s="25">
        <f t="shared" ref="N67:N70" si="56">J67+M67</f>
        <v>0</v>
      </c>
      <c r="O67" s="7">
        <f t="shared" ref="O67:O95" si="57">N67-P67</f>
        <v>0</v>
      </c>
      <c r="P67" s="26"/>
      <c r="R67" s="293">
        <f t="shared" si="48"/>
        <v>0</v>
      </c>
      <c r="S67" s="293">
        <f t="shared" si="49"/>
        <v>0</v>
      </c>
      <c r="T67" s="50">
        <f t="shared" si="50"/>
        <v>0</v>
      </c>
      <c r="U67" s="871"/>
      <c r="V67" s="872"/>
      <c r="W67" s="873"/>
      <c r="X67" s="939">
        <f t="shared" ref="X67:X78" si="58">U67*12</f>
        <v>0</v>
      </c>
      <c r="Y67" s="939"/>
      <c r="Z67" s="939"/>
      <c r="AA67" s="51">
        <f t="shared" ref="AA67:AA78" si="59">T67*U67</f>
        <v>0</v>
      </c>
      <c r="AB67" s="896">
        <f t="shared" si="51"/>
        <v>0.40300000000000002</v>
      </c>
      <c r="AC67" s="896"/>
      <c r="AD67" s="5">
        <f t="shared" ref="AD67:AD70" si="60">AA67*AB67</f>
        <v>0</v>
      </c>
      <c r="AE67" s="25">
        <f t="shared" ref="AE67:AE71" si="61">AA67+AD67</f>
        <v>0</v>
      </c>
      <c r="AF67" s="7">
        <f t="shared" ref="AF67:AF95" si="62">AE67-AG67</f>
        <v>0</v>
      </c>
      <c r="AG67" s="26"/>
    </row>
    <row r="68" spans="1:33">
      <c r="A68" s="293">
        <f t="shared" ref="A68:B68" si="63">A21</f>
        <v>0</v>
      </c>
      <c r="B68" s="293">
        <f t="shared" si="63"/>
        <v>0</v>
      </c>
      <c r="C68" s="50">
        <f t="shared" si="46"/>
        <v>0</v>
      </c>
      <c r="D68" s="871"/>
      <c r="E68" s="872"/>
      <c r="F68" s="873"/>
      <c r="G68" s="939">
        <f t="shared" si="53"/>
        <v>0</v>
      </c>
      <c r="H68" s="939"/>
      <c r="I68" s="939"/>
      <c r="J68" s="51">
        <f t="shared" si="54"/>
        <v>0</v>
      </c>
      <c r="K68" s="896">
        <f t="shared" si="47"/>
        <v>0.39710000000000001</v>
      </c>
      <c r="L68" s="896"/>
      <c r="M68" s="5">
        <f t="shared" si="55"/>
        <v>0</v>
      </c>
      <c r="N68" s="25">
        <f t="shared" si="56"/>
        <v>0</v>
      </c>
      <c r="O68" s="7">
        <f t="shared" si="57"/>
        <v>0</v>
      </c>
      <c r="P68" s="26"/>
      <c r="R68" s="293">
        <f t="shared" si="48"/>
        <v>0</v>
      </c>
      <c r="S68" s="293">
        <f t="shared" si="49"/>
        <v>0</v>
      </c>
      <c r="T68" s="50">
        <f t="shared" si="50"/>
        <v>0</v>
      </c>
      <c r="U68" s="871"/>
      <c r="V68" s="872"/>
      <c r="W68" s="873"/>
      <c r="X68" s="939">
        <f t="shared" si="58"/>
        <v>0</v>
      </c>
      <c r="Y68" s="939"/>
      <c r="Z68" s="939"/>
      <c r="AA68" s="51">
        <f t="shared" si="59"/>
        <v>0</v>
      </c>
      <c r="AB68" s="896">
        <f t="shared" si="51"/>
        <v>0.39710000000000001</v>
      </c>
      <c r="AC68" s="896"/>
      <c r="AD68" s="5">
        <f t="shared" si="60"/>
        <v>0</v>
      </c>
      <c r="AE68" s="25">
        <f t="shared" si="61"/>
        <v>0</v>
      </c>
      <c r="AF68" s="7">
        <f t="shared" si="62"/>
        <v>0</v>
      </c>
      <c r="AG68" s="26"/>
    </row>
    <row r="69" spans="1:33">
      <c r="A69" s="293">
        <f t="shared" ref="A69:B69" si="64">A22</f>
        <v>0</v>
      </c>
      <c r="B69" s="293">
        <f t="shared" si="64"/>
        <v>0</v>
      </c>
      <c r="C69" s="50">
        <f t="shared" si="46"/>
        <v>0</v>
      </c>
      <c r="D69" s="871"/>
      <c r="E69" s="872"/>
      <c r="F69" s="873"/>
      <c r="G69" s="939">
        <f t="shared" si="53"/>
        <v>0</v>
      </c>
      <c r="H69" s="939"/>
      <c r="I69" s="939"/>
      <c r="J69" s="51">
        <f t="shared" si="54"/>
        <v>0</v>
      </c>
      <c r="K69" s="896">
        <f t="shared" si="47"/>
        <v>0.33350000000000002</v>
      </c>
      <c r="L69" s="896"/>
      <c r="M69" s="5">
        <f t="shared" si="55"/>
        <v>0</v>
      </c>
      <c r="N69" s="25">
        <f t="shared" si="56"/>
        <v>0</v>
      </c>
      <c r="O69" s="7">
        <f t="shared" si="57"/>
        <v>0</v>
      </c>
      <c r="P69" s="26"/>
      <c r="R69" s="293">
        <f t="shared" si="48"/>
        <v>0</v>
      </c>
      <c r="S69" s="293">
        <f t="shared" si="49"/>
        <v>0</v>
      </c>
      <c r="T69" s="50">
        <f t="shared" si="50"/>
        <v>0</v>
      </c>
      <c r="U69" s="871"/>
      <c r="V69" s="872"/>
      <c r="W69" s="873"/>
      <c r="X69" s="939">
        <f t="shared" si="58"/>
        <v>0</v>
      </c>
      <c r="Y69" s="939"/>
      <c r="Z69" s="939"/>
      <c r="AA69" s="51">
        <f t="shared" si="59"/>
        <v>0</v>
      </c>
      <c r="AB69" s="896">
        <f t="shared" si="51"/>
        <v>0.33350000000000002</v>
      </c>
      <c r="AC69" s="896"/>
      <c r="AD69" s="5">
        <f t="shared" si="60"/>
        <v>0</v>
      </c>
      <c r="AE69" s="25">
        <f t="shared" si="61"/>
        <v>0</v>
      </c>
      <c r="AF69" s="7">
        <f t="shared" si="62"/>
        <v>0</v>
      </c>
      <c r="AG69" s="26"/>
    </row>
    <row r="70" spans="1:33">
      <c r="A70" s="293">
        <f t="shared" ref="A70:B70" si="65">A23</f>
        <v>0</v>
      </c>
      <c r="B70" s="293">
        <f t="shared" si="65"/>
        <v>0</v>
      </c>
      <c r="C70" s="50">
        <f t="shared" si="46"/>
        <v>0</v>
      </c>
      <c r="D70" s="875"/>
      <c r="E70" s="875"/>
      <c r="F70" s="875"/>
      <c r="G70" s="939">
        <f t="shared" si="53"/>
        <v>0</v>
      </c>
      <c r="H70" s="939"/>
      <c r="I70" s="939"/>
      <c r="J70" s="51">
        <f t="shared" si="54"/>
        <v>0</v>
      </c>
      <c r="K70" s="896">
        <f t="shared" si="47"/>
        <v>8.6099999999999996E-2</v>
      </c>
      <c r="L70" s="896"/>
      <c r="M70" s="5">
        <f t="shared" si="55"/>
        <v>0</v>
      </c>
      <c r="N70" s="25">
        <f t="shared" si="56"/>
        <v>0</v>
      </c>
      <c r="O70" s="7">
        <f t="shared" si="57"/>
        <v>0</v>
      </c>
      <c r="P70" s="26"/>
      <c r="R70" s="293">
        <f t="shared" si="48"/>
        <v>0</v>
      </c>
      <c r="S70" s="293">
        <f t="shared" si="49"/>
        <v>0</v>
      </c>
      <c r="T70" s="50">
        <f t="shared" si="50"/>
        <v>0</v>
      </c>
      <c r="U70" s="875"/>
      <c r="V70" s="875"/>
      <c r="W70" s="875"/>
      <c r="X70" s="939">
        <f t="shared" si="58"/>
        <v>0</v>
      </c>
      <c r="Y70" s="939"/>
      <c r="Z70" s="939"/>
      <c r="AA70" s="51">
        <f t="shared" si="59"/>
        <v>0</v>
      </c>
      <c r="AB70" s="896">
        <f t="shared" si="51"/>
        <v>8.6099999999999996E-2</v>
      </c>
      <c r="AC70" s="896"/>
      <c r="AD70" s="5">
        <f t="shared" si="60"/>
        <v>0</v>
      </c>
      <c r="AE70" s="25">
        <f t="shared" si="61"/>
        <v>0</v>
      </c>
      <c r="AF70" s="7">
        <f t="shared" si="62"/>
        <v>0</v>
      </c>
      <c r="AG70" s="26"/>
    </row>
    <row r="71" spans="1:33">
      <c r="A71" s="293">
        <f t="shared" ref="A71:B71" si="66">A24</f>
        <v>0</v>
      </c>
      <c r="B71" s="293">
        <f t="shared" si="66"/>
        <v>0</v>
      </c>
      <c r="C71" s="50">
        <f t="shared" si="46"/>
        <v>0</v>
      </c>
      <c r="D71" s="875"/>
      <c r="E71" s="875"/>
      <c r="F71" s="875"/>
      <c r="G71" s="939">
        <f t="shared" si="53"/>
        <v>0</v>
      </c>
      <c r="H71" s="939"/>
      <c r="I71" s="939"/>
      <c r="J71" s="51">
        <f t="shared" si="54"/>
        <v>0</v>
      </c>
      <c r="K71" s="896">
        <f t="shared" si="47"/>
        <v>0</v>
      </c>
      <c r="L71" s="896"/>
      <c r="M71" s="5">
        <f t="shared" si="55"/>
        <v>0</v>
      </c>
      <c r="N71" s="25">
        <f>J71+M71</f>
        <v>0</v>
      </c>
      <c r="O71" s="7">
        <f t="shared" si="57"/>
        <v>0</v>
      </c>
      <c r="P71" s="26"/>
      <c r="R71" s="293">
        <f t="shared" si="48"/>
        <v>0</v>
      </c>
      <c r="S71" s="293">
        <f t="shared" si="49"/>
        <v>0</v>
      </c>
      <c r="T71" s="50">
        <f t="shared" si="50"/>
        <v>0</v>
      </c>
      <c r="U71" s="875"/>
      <c r="V71" s="875"/>
      <c r="W71" s="875"/>
      <c r="X71" s="939">
        <f t="shared" si="58"/>
        <v>0</v>
      </c>
      <c r="Y71" s="939"/>
      <c r="Z71" s="939"/>
      <c r="AA71" s="51">
        <f t="shared" si="59"/>
        <v>0</v>
      </c>
      <c r="AB71" s="896">
        <f t="shared" si="51"/>
        <v>0</v>
      </c>
      <c r="AC71" s="896"/>
      <c r="AD71" s="5">
        <f>AA71*AB71</f>
        <v>0</v>
      </c>
      <c r="AE71" s="25">
        <f t="shared" si="61"/>
        <v>0</v>
      </c>
      <c r="AF71" s="7">
        <f t="shared" si="62"/>
        <v>0</v>
      </c>
      <c r="AG71" s="26"/>
    </row>
    <row r="72" spans="1:33">
      <c r="A72" s="293">
        <f t="shared" ref="A72:B72" si="67">A25</f>
        <v>0</v>
      </c>
      <c r="B72" s="293">
        <f t="shared" si="67"/>
        <v>0</v>
      </c>
      <c r="C72" s="50">
        <f t="shared" si="46"/>
        <v>0</v>
      </c>
      <c r="D72" s="875"/>
      <c r="E72" s="875"/>
      <c r="F72" s="875"/>
      <c r="G72" s="939">
        <f t="shared" si="53"/>
        <v>0</v>
      </c>
      <c r="H72" s="939"/>
      <c r="I72" s="939"/>
      <c r="J72" s="51">
        <f t="shared" si="54"/>
        <v>0</v>
      </c>
      <c r="K72" s="896">
        <f t="shared" si="47"/>
        <v>0</v>
      </c>
      <c r="L72" s="896"/>
      <c r="M72" s="5">
        <f>J72*K72</f>
        <v>0</v>
      </c>
      <c r="N72" s="25">
        <f>J72+M72</f>
        <v>0</v>
      </c>
      <c r="O72" s="7">
        <f t="shared" si="57"/>
        <v>0</v>
      </c>
      <c r="P72" s="26"/>
      <c r="R72" s="293">
        <f t="shared" si="48"/>
        <v>0</v>
      </c>
      <c r="S72" s="293">
        <f t="shared" si="49"/>
        <v>0</v>
      </c>
      <c r="T72" s="50">
        <f t="shared" si="50"/>
        <v>0</v>
      </c>
      <c r="U72" s="875"/>
      <c r="V72" s="875"/>
      <c r="W72" s="875"/>
      <c r="X72" s="939">
        <f t="shared" si="58"/>
        <v>0</v>
      </c>
      <c r="Y72" s="939"/>
      <c r="Z72" s="939"/>
      <c r="AA72" s="51">
        <f t="shared" si="59"/>
        <v>0</v>
      </c>
      <c r="AB72" s="896">
        <f t="shared" si="51"/>
        <v>0</v>
      </c>
      <c r="AC72" s="896"/>
      <c r="AD72" s="5">
        <f>AA72*AB72</f>
        <v>0</v>
      </c>
      <c r="AE72" s="25">
        <f>AA72+AD72</f>
        <v>0</v>
      </c>
      <c r="AF72" s="7">
        <f t="shared" si="62"/>
        <v>0</v>
      </c>
      <c r="AG72" s="26"/>
    </row>
    <row r="73" spans="1:33">
      <c r="A73" s="293">
        <f t="shared" ref="A73:B73" si="68">A26</f>
        <v>0</v>
      </c>
      <c r="B73" s="293">
        <f t="shared" si="68"/>
        <v>0</v>
      </c>
      <c r="C73" s="50">
        <f t="shared" si="46"/>
        <v>0</v>
      </c>
      <c r="D73" s="875"/>
      <c r="E73" s="875"/>
      <c r="F73" s="875"/>
      <c r="G73" s="939">
        <f t="shared" si="53"/>
        <v>0</v>
      </c>
      <c r="H73" s="939"/>
      <c r="I73" s="939"/>
      <c r="J73" s="51">
        <f t="shared" si="54"/>
        <v>0</v>
      </c>
      <c r="K73" s="896">
        <f t="shared" si="47"/>
        <v>0</v>
      </c>
      <c r="L73" s="896"/>
      <c r="M73" s="5">
        <f t="shared" ref="M73:M77" si="69">J73*K73</f>
        <v>0</v>
      </c>
      <c r="N73" s="25">
        <f t="shared" ref="N73:N77" si="70">J73+M73</f>
        <v>0</v>
      </c>
      <c r="O73" s="7">
        <f t="shared" si="57"/>
        <v>0</v>
      </c>
      <c r="P73" s="26"/>
      <c r="R73" s="293">
        <f t="shared" si="48"/>
        <v>0</v>
      </c>
      <c r="S73" s="293">
        <f t="shared" si="49"/>
        <v>0</v>
      </c>
      <c r="T73" s="50">
        <f t="shared" si="50"/>
        <v>0</v>
      </c>
      <c r="U73" s="875"/>
      <c r="V73" s="875"/>
      <c r="W73" s="875"/>
      <c r="X73" s="939">
        <f t="shared" si="58"/>
        <v>0</v>
      </c>
      <c r="Y73" s="939"/>
      <c r="Z73" s="939"/>
      <c r="AA73" s="51">
        <f t="shared" si="59"/>
        <v>0</v>
      </c>
      <c r="AB73" s="896">
        <f t="shared" si="51"/>
        <v>0</v>
      </c>
      <c r="AC73" s="896"/>
      <c r="AD73" s="5">
        <f>AA73*AB73</f>
        <v>0</v>
      </c>
      <c r="AE73" s="25">
        <f>AA73+AD73</f>
        <v>0</v>
      </c>
      <c r="AF73" s="7">
        <f t="shared" si="62"/>
        <v>0</v>
      </c>
      <c r="AG73" s="26"/>
    </row>
    <row r="74" spans="1:33">
      <c r="A74" s="293">
        <f t="shared" ref="A74:B74" si="71">A27</f>
        <v>0</v>
      </c>
      <c r="B74" s="293">
        <f t="shared" si="71"/>
        <v>0</v>
      </c>
      <c r="C74" s="50">
        <f t="shared" si="46"/>
        <v>0</v>
      </c>
      <c r="D74" s="875"/>
      <c r="E74" s="875"/>
      <c r="F74" s="875"/>
      <c r="G74" s="939">
        <f t="shared" si="53"/>
        <v>0</v>
      </c>
      <c r="H74" s="939"/>
      <c r="I74" s="939"/>
      <c r="J74" s="51">
        <f t="shared" si="54"/>
        <v>0</v>
      </c>
      <c r="K74" s="896">
        <f t="shared" si="47"/>
        <v>0</v>
      </c>
      <c r="L74" s="896"/>
      <c r="M74" s="5">
        <f t="shared" si="69"/>
        <v>0</v>
      </c>
      <c r="N74" s="25">
        <f t="shared" si="70"/>
        <v>0</v>
      </c>
      <c r="O74" s="7">
        <f t="shared" si="57"/>
        <v>0</v>
      </c>
      <c r="P74" s="26"/>
      <c r="R74" s="293">
        <f t="shared" si="48"/>
        <v>0</v>
      </c>
      <c r="S74" s="293">
        <f t="shared" si="49"/>
        <v>0</v>
      </c>
      <c r="T74" s="50">
        <f t="shared" si="50"/>
        <v>0</v>
      </c>
      <c r="U74" s="875"/>
      <c r="V74" s="875"/>
      <c r="W74" s="875"/>
      <c r="X74" s="939">
        <f t="shared" si="58"/>
        <v>0</v>
      </c>
      <c r="Y74" s="939"/>
      <c r="Z74" s="939"/>
      <c r="AA74" s="51">
        <f t="shared" si="59"/>
        <v>0</v>
      </c>
      <c r="AB74" s="896">
        <f t="shared" si="51"/>
        <v>0</v>
      </c>
      <c r="AC74" s="896"/>
      <c r="AD74" s="5">
        <f t="shared" ref="AD74:AD78" si="72">AA74*AB74</f>
        <v>0</v>
      </c>
      <c r="AE74" s="25">
        <f t="shared" ref="AE74:AE78" si="73">AA74+AD74</f>
        <v>0</v>
      </c>
      <c r="AF74" s="7">
        <f t="shared" si="62"/>
        <v>0</v>
      </c>
      <c r="AG74" s="26"/>
    </row>
    <row r="75" spans="1:33">
      <c r="A75" s="293">
        <f t="shared" ref="A75:B75" si="74">A28</f>
        <v>0</v>
      </c>
      <c r="B75" s="293">
        <f t="shared" si="74"/>
        <v>0</v>
      </c>
      <c r="C75" s="50">
        <f t="shared" si="46"/>
        <v>0</v>
      </c>
      <c r="D75" s="875"/>
      <c r="E75" s="875"/>
      <c r="F75" s="875"/>
      <c r="G75" s="939">
        <f t="shared" si="53"/>
        <v>0</v>
      </c>
      <c r="H75" s="939"/>
      <c r="I75" s="939"/>
      <c r="J75" s="51">
        <f t="shared" si="54"/>
        <v>0</v>
      </c>
      <c r="K75" s="896">
        <f t="shared" si="47"/>
        <v>0</v>
      </c>
      <c r="L75" s="896"/>
      <c r="M75" s="5">
        <f t="shared" si="69"/>
        <v>0</v>
      </c>
      <c r="N75" s="25">
        <f t="shared" si="70"/>
        <v>0</v>
      </c>
      <c r="O75" s="7">
        <f t="shared" si="57"/>
        <v>0</v>
      </c>
      <c r="P75" s="26"/>
      <c r="R75" s="293">
        <f t="shared" si="48"/>
        <v>0</v>
      </c>
      <c r="S75" s="293">
        <f t="shared" si="49"/>
        <v>0</v>
      </c>
      <c r="T75" s="50">
        <f t="shared" si="50"/>
        <v>0</v>
      </c>
      <c r="U75" s="875"/>
      <c r="V75" s="875"/>
      <c r="W75" s="875"/>
      <c r="X75" s="939">
        <f t="shared" si="58"/>
        <v>0</v>
      </c>
      <c r="Y75" s="939"/>
      <c r="Z75" s="939"/>
      <c r="AA75" s="51">
        <f t="shared" si="59"/>
        <v>0</v>
      </c>
      <c r="AB75" s="896">
        <f t="shared" si="51"/>
        <v>0</v>
      </c>
      <c r="AC75" s="896"/>
      <c r="AD75" s="5">
        <f t="shared" si="72"/>
        <v>0</v>
      </c>
      <c r="AE75" s="25">
        <f t="shared" si="73"/>
        <v>0</v>
      </c>
      <c r="AF75" s="7">
        <f t="shared" si="62"/>
        <v>0</v>
      </c>
      <c r="AG75" s="26"/>
    </row>
    <row r="76" spans="1:33">
      <c r="A76" s="293">
        <f t="shared" ref="A76:B76" si="75">A29</f>
        <v>0</v>
      </c>
      <c r="B76" s="293">
        <f t="shared" si="75"/>
        <v>0</v>
      </c>
      <c r="C76" s="50">
        <f t="shared" si="46"/>
        <v>0</v>
      </c>
      <c r="D76" s="875"/>
      <c r="E76" s="875"/>
      <c r="F76" s="875"/>
      <c r="G76" s="939">
        <f t="shared" si="53"/>
        <v>0</v>
      </c>
      <c r="H76" s="939"/>
      <c r="I76" s="939"/>
      <c r="J76" s="51">
        <f t="shared" si="54"/>
        <v>0</v>
      </c>
      <c r="K76" s="896">
        <f t="shared" si="47"/>
        <v>0</v>
      </c>
      <c r="L76" s="896"/>
      <c r="M76" s="5">
        <f t="shared" si="69"/>
        <v>0</v>
      </c>
      <c r="N76" s="25">
        <f t="shared" si="70"/>
        <v>0</v>
      </c>
      <c r="O76" s="7">
        <f t="shared" si="57"/>
        <v>0</v>
      </c>
      <c r="P76" s="26"/>
      <c r="R76" s="293">
        <f t="shared" si="48"/>
        <v>0</v>
      </c>
      <c r="S76" s="293">
        <f t="shared" si="49"/>
        <v>0</v>
      </c>
      <c r="T76" s="50">
        <f t="shared" si="50"/>
        <v>0</v>
      </c>
      <c r="U76" s="875"/>
      <c r="V76" s="875"/>
      <c r="W76" s="875"/>
      <c r="X76" s="939">
        <f t="shared" si="58"/>
        <v>0</v>
      </c>
      <c r="Y76" s="939"/>
      <c r="Z76" s="939"/>
      <c r="AA76" s="51">
        <f t="shared" si="59"/>
        <v>0</v>
      </c>
      <c r="AB76" s="896">
        <f t="shared" si="51"/>
        <v>0</v>
      </c>
      <c r="AC76" s="896"/>
      <c r="AD76" s="5">
        <f t="shared" si="72"/>
        <v>0</v>
      </c>
      <c r="AE76" s="25">
        <f t="shared" si="73"/>
        <v>0</v>
      </c>
      <c r="AF76" s="7">
        <f t="shared" si="62"/>
        <v>0</v>
      </c>
      <c r="AG76" s="26"/>
    </row>
    <row r="77" spans="1:33">
      <c r="A77" s="293">
        <f t="shared" ref="A77:B77" si="76">A30</f>
        <v>0</v>
      </c>
      <c r="B77" s="293">
        <f t="shared" si="76"/>
        <v>0</v>
      </c>
      <c r="C77" s="50">
        <f t="shared" si="46"/>
        <v>0</v>
      </c>
      <c r="D77" s="947"/>
      <c r="E77" s="947"/>
      <c r="F77" s="947"/>
      <c r="G77" s="939">
        <f t="shared" si="53"/>
        <v>0</v>
      </c>
      <c r="H77" s="939"/>
      <c r="I77" s="939"/>
      <c r="J77" s="51">
        <f t="shared" si="54"/>
        <v>0</v>
      </c>
      <c r="K77" s="896">
        <f t="shared" si="47"/>
        <v>0</v>
      </c>
      <c r="L77" s="896"/>
      <c r="M77" s="5">
        <f t="shared" si="69"/>
        <v>0</v>
      </c>
      <c r="N77" s="25">
        <f t="shared" si="70"/>
        <v>0</v>
      </c>
      <c r="O77" s="7">
        <f t="shared" si="57"/>
        <v>0</v>
      </c>
      <c r="P77" s="26"/>
      <c r="R77" s="293">
        <f t="shared" si="48"/>
        <v>0</v>
      </c>
      <c r="S77" s="293">
        <f t="shared" si="49"/>
        <v>0</v>
      </c>
      <c r="T77" s="50">
        <f t="shared" si="50"/>
        <v>0</v>
      </c>
      <c r="U77" s="947"/>
      <c r="V77" s="947"/>
      <c r="W77" s="947"/>
      <c r="X77" s="939">
        <f t="shared" si="58"/>
        <v>0</v>
      </c>
      <c r="Y77" s="939"/>
      <c r="Z77" s="939"/>
      <c r="AA77" s="51">
        <f t="shared" si="59"/>
        <v>0</v>
      </c>
      <c r="AB77" s="896">
        <f t="shared" si="51"/>
        <v>0</v>
      </c>
      <c r="AC77" s="896"/>
      <c r="AD77" s="5">
        <f t="shared" si="72"/>
        <v>0</v>
      </c>
      <c r="AE77" s="25">
        <f t="shared" si="73"/>
        <v>0</v>
      </c>
      <c r="AF77" s="7">
        <f t="shared" si="62"/>
        <v>0</v>
      </c>
      <c r="AG77" s="26"/>
    </row>
    <row r="78" spans="1:33">
      <c r="A78" s="293">
        <f t="shared" ref="A78:B78" si="77">A31</f>
        <v>0</v>
      </c>
      <c r="B78" s="293">
        <f t="shared" si="77"/>
        <v>0</v>
      </c>
      <c r="C78" s="50">
        <f t="shared" si="46"/>
        <v>0</v>
      </c>
      <c r="D78" s="947"/>
      <c r="E78" s="947"/>
      <c r="F78" s="947"/>
      <c r="G78" s="939">
        <f t="shared" si="53"/>
        <v>0</v>
      </c>
      <c r="H78" s="939"/>
      <c r="I78" s="939"/>
      <c r="J78" s="51">
        <f t="shared" si="54"/>
        <v>0</v>
      </c>
      <c r="K78" s="896">
        <f t="shared" si="47"/>
        <v>0</v>
      </c>
      <c r="L78" s="896"/>
      <c r="M78" s="5">
        <f>J78*K78</f>
        <v>0</v>
      </c>
      <c r="N78" s="25">
        <f>J78+M78</f>
        <v>0</v>
      </c>
      <c r="O78" s="7">
        <f t="shared" si="57"/>
        <v>0</v>
      </c>
      <c r="P78" s="26"/>
      <c r="R78" s="293">
        <f t="shared" si="48"/>
        <v>0</v>
      </c>
      <c r="S78" s="293">
        <f t="shared" si="49"/>
        <v>0</v>
      </c>
      <c r="T78" s="50">
        <f t="shared" si="50"/>
        <v>0</v>
      </c>
      <c r="U78" s="947"/>
      <c r="V78" s="947"/>
      <c r="W78" s="947"/>
      <c r="X78" s="939">
        <f t="shared" si="58"/>
        <v>0</v>
      </c>
      <c r="Y78" s="939"/>
      <c r="Z78" s="939"/>
      <c r="AA78" s="51">
        <f t="shared" si="59"/>
        <v>0</v>
      </c>
      <c r="AB78" s="896">
        <f t="shared" si="51"/>
        <v>0</v>
      </c>
      <c r="AC78" s="896"/>
      <c r="AD78" s="5">
        <f t="shared" si="72"/>
        <v>0</v>
      </c>
      <c r="AE78" s="25">
        <f t="shared" si="73"/>
        <v>0</v>
      </c>
      <c r="AF78" s="7">
        <f t="shared" si="62"/>
        <v>0</v>
      </c>
      <c r="AG78" s="26"/>
    </row>
    <row r="79" spans="1:33" ht="14.4" thickBot="1">
      <c r="A79" s="950" t="s">
        <v>39</v>
      </c>
      <c r="B79" s="951"/>
      <c r="C79" s="951"/>
      <c r="D79" s="951"/>
      <c r="E79" s="951"/>
      <c r="F79" s="951"/>
      <c r="G79" s="951"/>
      <c r="H79" s="951"/>
      <c r="I79" s="952"/>
      <c r="J79" s="98">
        <f>SUM(J66:J78)</f>
        <v>0</v>
      </c>
      <c r="K79" s="953"/>
      <c r="L79" s="954"/>
      <c r="M79" s="99">
        <f>SUM(M66:M78)</f>
        <v>0</v>
      </c>
      <c r="N79" s="100">
        <f>SUM(N66:N78)</f>
        <v>0</v>
      </c>
      <c r="O79" s="101">
        <f>SUM(O66:O78)</f>
        <v>0</v>
      </c>
      <c r="P79" s="102">
        <f>SUM(P66:P78)</f>
        <v>0</v>
      </c>
      <c r="R79" s="955" t="s">
        <v>39</v>
      </c>
      <c r="S79" s="956"/>
      <c r="T79" s="956"/>
      <c r="U79" s="956"/>
      <c r="V79" s="956"/>
      <c r="W79" s="956"/>
      <c r="X79" s="956"/>
      <c r="Y79" s="956"/>
      <c r="Z79" s="957"/>
      <c r="AA79" s="119">
        <f>SUM(AA66:AA73)</f>
        <v>0</v>
      </c>
      <c r="AB79" s="958"/>
      <c r="AC79" s="959"/>
      <c r="AD79" s="120">
        <f>SUM(AD66:AD73)</f>
        <v>0</v>
      </c>
      <c r="AE79" s="121">
        <f>SUM(AE66:AE73)</f>
        <v>0</v>
      </c>
      <c r="AF79" s="122">
        <f>SUM(AF66:AF73)</f>
        <v>0</v>
      </c>
      <c r="AG79" s="123">
        <f>SUM(AG66:AG73)</f>
        <v>0</v>
      </c>
    </row>
    <row r="80" spans="1:33" ht="63" thickBot="1">
      <c r="A80" s="103" t="s">
        <v>66</v>
      </c>
      <c r="B80" s="104" t="s">
        <v>40</v>
      </c>
      <c r="C80" s="94" t="s">
        <v>32</v>
      </c>
      <c r="D80" s="105" t="s">
        <v>49</v>
      </c>
      <c r="E80" s="94" t="s">
        <v>81</v>
      </c>
      <c r="F80" s="106" t="s">
        <v>82</v>
      </c>
      <c r="G80" s="94" t="s">
        <v>52</v>
      </c>
      <c r="H80" s="106" t="s">
        <v>53</v>
      </c>
      <c r="I80" s="104" t="s">
        <v>54</v>
      </c>
      <c r="J80" s="94" t="s">
        <v>43</v>
      </c>
      <c r="K80" s="94" t="s">
        <v>55</v>
      </c>
      <c r="L80" s="94" t="s">
        <v>56</v>
      </c>
      <c r="M80" s="94" t="s">
        <v>45</v>
      </c>
      <c r="N80" s="95" t="s">
        <v>80</v>
      </c>
      <c r="O80" s="96" t="s">
        <v>47</v>
      </c>
      <c r="P80" s="97" t="s">
        <v>48</v>
      </c>
      <c r="R80" s="124" t="s">
        <v>66</v>
      </c>
      <c r="S80" s="125" t="s">
        <v>40</v>
      </c>
      <c r="T80" s="115" t="s">
        <v>32</v>
      </c>
      <c r="U80" s="126" t="s">
        <v>49</v>
      </c>
      <c r="V80" s="115" t="s">
        <v>67</v>
      </c>
      <c r="W80" s="127" t="s">
        <v>82</v>
      </c>
      <c r="X80" s="115" t="s">
        <v>52</v>
      </c>
      <c r="Y80" s="127" t="s">
        <v>53</v>
      </c>
      <c r="Z80" s="125" t="s">
        <v>54</v>
      </c>
      <c r="AA80" s="115" t="s">
        <v>43</v>
      </c>
      <c r="AB80" s="115" t="s">
        <v>55</v>
      </c>
      <c r="AC80" s="115" t="s">
        <v>56</v>
      </c>
      <c r="AD80" s="115" t="s">
        <v>45</v>
      </c>
      <c r="AE80" s="116" t="s">
        <v>85</v>
      </c>
      <c r="AF80" s="117" t="s">
        <v>47</v>
      </c>
      <c r="AG80" s="118" t="s">
        <v>48</v>
      </c>
    </row>
    <row r="81" spans="1:33">
      <c r="A81" s="48">
        <f>A34</f>
        <v>0</v>
      </c>
      <c r="B81" s="49">
        <f>B34</f>
        <v>0</v>
      </c>
      <c r="C81" s="50">
        <f t="shared" ref="C81:C88" si="78">T34*1.03</f>
        <v>76384.800000000003</v>
      </c>
      <c r="D81" s="9">
        <f>C81/9*3</f>
        <v>25461.600000000002</v>
      </c>
      <c r="E81" s="24"/>
      <c r="F81" s="24"/>
      <c r="G81" s="10">
        <f>(E81*4.5)+(F81*4.5)</f>
        <v>0</v>
      </c>
      <c r="H81" s="76"/>
      <c r="I81" s="11">
        <f>H81*3</f>
        <v>0</v>
      </c>
      <c r="J81" s="54">
        <f>(C81/2*E81)+(C81/2*F81)+(D81*H81)</f>
        <v>0</v>
      </c>
      <c r="K81" s="52">
        <f>K34</f>
        <v>0.3382</v>
      </c>
      <c r="L81" s="52">
        <f>L34</f>
        <v>8.6099999999999996E-2</v>
      </c>
      <c r="M81" s="5">
        <f>(C81/2*E81*K81)+(C81/2*F81*K81)+(D81*H81*L81)</f>
        <v>0</v>
      </c>
      <c r="N81" s="25">
        <f t="shared" ref="N81:N88" si="79">J81+M81</f>
        <v>0</v>
      </c>
      <c r="O81" s="7">
        <f t="shared" si="57"/>
        <v>0</v>
      </c>
      <c r="P81" s="26"/>
      <c r="R81" s="48">
        <f t="shared" ref="R81:S88" si="80">A34</f>
        <v>0</v>
      </c>
      <c r="S81" s="49">
        <f t="shared" si="80"/>
        <v>0</v>
      </c>
      <c r="T81" s="50">
        <f t="shared" ref="T81:T88" si="81">C81*1.03</f>
        <v>78676.344000000012</v>
      </c>
      <c r="U81" s="9">
        <f>T81/9*3</f>
        <v>26225.448000000004</v>
      </c>
      <c r="V81" s="24"/>
      <c r="W81" s="24"/>
      <c r="X81" s="10">
        <f>(V81*4.5)+(W81*4.5)</f>
        <v>0</v>
      </c>
      <c r="Y81" s="76"/>
      <c r="Z81" s="11">
        <f>Y81*3</f>
        <v>0</v>
      </c>
      <c r="AA81" s="54">
        <f>(T81/2*V81)+(T81/2*W81)+(U81*Y81)</f>
        <v>0</v>
      </c>
      <c r="AB81" s="52">
        <f t="shared" ref="AB81:AC88" si="82">K34</f>
        <v>0.3382</v>
      </c>
      <c r="AC81" s="52">
        <f t="shared" si="82"/>
        <v>8.6099999999999996E-2</v>
      </c>
      <c r="AD81" s="5">
        <f>(T81/2*V81*AB81)+(T81/2*W81*AB81)+(U81*Y81*AC81)</f>
        <v>0</v>
      </c>
      <c r="AE81" s="25">
        <f t="shared" ref="AE81:AE88" si="83">AA81+AD81</f>
        <v>0</v>
      </c>
      <c r="AF81" s="7">
        <f t="shared" si="62"/>
        <v>0</v>
      </c>
      <c r="AG81" s="26"/>
    </row>
    <row r="82" spans="1:33">
      <c r="A82" s="48">
        <f t="shared" ref="A82:B82" si="84">A35</f>
        <v>0</v>
      </c>
      <c r="B82" s="49">
        <f t="shared" si="84"/>
        <v>0</v>
      </c>
      <c r="C82" s="50">
        <f t="shared" si="78"/>
        <v>0</v>
      </c>
      <c r="D82" s="9">
        <f t="shared" ref="D82:D88" si="85">C82/9*3</f>
        <v>0</v>
      </c>
      <c r="E82" s="24"/>
      <c r="F82" s="24"/>
      <c r="G82" s="10">
        <f t="shared" ref="G82:G88" si="86">(E82*4.5)+(F82*4.5)</f>
        <v>0</v>
      </c>
      <c r="H82" s="24"/>
      <c r="I82" s="11">
        <f t="shared" ref="I82:I88" si="87">H82*3</f>
        <v>0</v>
      </c>
      <c r="J82" s="54">
        <f t="shared" ref="J82:J88" si="88">(C82/2*E82)+(C82/2*F82)+(D82*H82)</f>
        <v>0</v>
      </c>
      <c r="K82" s="52">
        <f t="shared" ref="K82:K88" si="89">AB35</f>
        <v>0.3448</v>
      </c>
      <c r="L82" s="52">
        <f t="shared" ref="L82:L88" si="90">L35</f>
        <v>8.6099999999999996E-2</v>
      </c>
      <c r="M82" s="5">
        <f t="shared" ref="M82:M88" si="91">(C82/2*E82*K82)+(C82/2*F82*K82)+(D82*H82*L82)</f>
        <v>0</v>
      </c>
      <c r="N82" s="25">
        <f t="shared" si="79"/>
        <v>0</v>
      </c>
      <c r="O82" s="7">
        <f t="shared" si="57"/>
        <v>0</v>
      </c>
      <c r="P82" s="26"/>
      <c r="R82" s="48">
        <f t="shared" si="80"/>
        <v>0</v>
      </c>
      <c r="S82" s="49">
        <f t="shared" si="80"/>
        <v>0</v>
      </c>
      <c r="T82" s="50">
        <f t="shared" si="81"/>
        <v>0</v>
      </c>
      <c r="U82" s="9">
        <f t="shared" ref="U82:U88" si="92">T82/9*3</f>
        <v>0</v>
      </c>
      <c r="V82" s="24"/>
      <c r="W82" s="24"/>
      <c r="X82" s="10">
        <f t="shared" ref="X82:X88" si="93">(V82*4.5)+(W82*4.5)</f>
        <v>0</v>
      </c>
      <c r="Y82" s="24"/>
      <c r="Z82" s="11">
        <f t="shared" ref="Z82:Z88" si="94">Y82*3</f>
        <v>0</v>
      </c>
      <c r="AA82" s="54">
        <f t="shared" ref="AA82:AA88" si="95">(T82/2*V82)+(T82/2*W82)+(U82*Y82)</f>
        <v>0</v>
      </c>
      <c r="AB82" s="52">
        <f t="shared" si="82"/>
        <v>0.3448</v>
      </c>
      <c r="AC82" s="52">
        <f t="shared" si="82"/>
        <v>8.6099999999999996E-2</v>
      </c>
      <c r="AD82" s="5">
        <f t="shared" ref="AD82:AD88" si="96">(T82/2*V82*AB82)+(T82/2*W82*AB82)+(U82*Y82*AC82)</f>
        <v>0</v>
      </c>
      <c r="AE82" s="25">
        <f t="shared" si="83"/>
        <v>0</v>
      </c>
      <c r="AF82" s="7">
        <f t="shared" si="62"/>
        <v>0</v>
      </c>
      <c r="AG82" s="26"/>
    </row>
    <row r="83" spans="1:33">
      <c r="A83" s="48">
        <f t="shared" ref="A83:B83" si="97">A36</f>
        <v>0</v>
      </c>
      <c r="B83" s="49">
        <f t="shared" si="97"/>
        <v>0</v>
      </c>
      <c r="C83" s="50">
        <f t="shared" si="78"/>
        <v>0</v>
      </c>
      <c r="D83" s="9">
        <f t="shared" si="85"/>
        <v>0</v>
      </c>
      <c r="E83" s="24"/>
      <c r="F83" s="24"/>
      <c r="G83" s="10">
        <f t="shared" si="86"/>
        <v>0</v>
      </c>
      <c r="H83" s="24"/>
      <c r="I83" s="11">
        <f t="shared" si="87"/>
        <v>0</v>
      </c>
      <c r="J83" s="54">
        <f t="shared" si="88"/>
        <v>0</v>
      </c>
      <c r="K83" s="52">
        <f t="shared" si="89"/>
        <v>0.3448</v>
      </c>
      <c r="L83" s="52">
        <f t="shared" si="90"/>
        <v>8.6099999999999996E-2</v>
      </c>
      <c r="M83" s="5">
        <f t="shared" si="91"/>
        <v>0</v>
      </c>
      <c r="N83" s="25">
        <f t="shared" si="79"/>
        <v>0</v>
      </c>
      <c r="O83" s="7">
        <f t="shared" si="57"/>
        <v>0</v>
      </c>
      <c r="P83" s="26"/>
      <c r="R83" s="48">
        <f t="shared" si="80"/>
        <v>0</v>
      </c>
      <c r="S83" s="49">
        <f t="shared" si="80"/>
        <v>0</v>
      </c>
      <c r="T83" s="50">
        <f t="shared" si="81"/>
        <v>0</v>
      </c>
      <c r="U83" s="9">
        <f t="shared" si="92"/>
        <v>0</v>
      </c>
      <c r="V83" s="24"/>
      <c r="W83" s="24"/>
      <c r="X83" s="10">
        <f t="shared" si="93"/>
        <v>0</v>
      </c>
      <c r="Y83" s="24"/>
      <c r="Z83" s="11">
        <f t="shared" si="94"/>
        <v>0</v>
      </c>
      <c r="AA83" s="54">
        <f t="shared" si="95"/>
        <v>0</v>
      </c>
      <c r="AB83" s="52">
        <f t="shared" si="82"/>
        <v>0.3448</v>
      </c>
      <c r="AC83" s="52">
        <f t="shared" si="82"/>
        <v>8.6099999999999996E-2</v>
      </c>
      <c r="AD83" s="5">
        <f>(T83/2*V83*AB83)+(T83/2*W83*AB83)+(U83*Y83*AC83)</f>
        <v>0</v>
      </c>
      <c r="AE83" s="25">
        <f t="shared" si="83"/>
        <v>0</v>
      </c>
      <c r="AF83" s="7">
        <f t="shared" si="62"/>
        <v>0</v>
      </c>
      <c r="AG83" s="26"/>
    </row>
    <row r="84" spans="1:33">
      <c r="A84" s="48">
        <f t="shared" ref="A84:B84" si="98">A37</f>
        <v>0</v>
      </c>
      <c r="B84" s="49">
        <f t="shared" si="98"/>
        <v>0</v>
      </c>
      <c r="C84" s="50">
        <f t="shared" si="78"/>
        <v>0</v>
      </c>
      <c r="D84" s="9">
        <f t="shared" si="85"/>
        <v>0</v>
      </c>
      <c r="E84" s="76"/>
      <c r="F84" s="76"/>
      <c r="G84" s="10">
        <f t="shared" si="86"/>
        <v>0</v>
      </c>
      <c r="H84" s="24"/>
      <c r="I84" s="11">
        <f t="shared" si="87"/>
        <v>0</v>
      </c>
      <c r="J84" s="54">
        <f t="shared" si="88"/>
        <v>0</v>
      </c>
      <c r="K84" s="52">
        <f t="shared" si="89"/>
        <v>0</v>
      </c>
      <c r="L84" s="52">
        <f t="shared" si="90"/>
        <v>8.6099999999999996E-2</v>
      </c>
      <c r="M84" s="5">
        <f t="shared" si="91"/>
        <v>0</v>
      </c>
      <c r="N84" s="25">
        <f t="shared" si="79"/>
        <v>0</v>
      </c>
      <c r="O84" s="7">
        <f t="shared" si="57"/>
        <v>0</v>
      </c>
      <c r="P84" s="26"/>
      <c r="R84" s="48">
        <f t="shared" si="80"/>
        <v>0</v>
      </c>
      <c r="S84" s="49">
        <f t="shared" si="80"/>
        <v>0</v>
      </c>
      <c r="T84" s="50">
        <f t="shared" si="81"/>
        <v>0</v>
      </c>
      <c r="U84" s="9">
        <f t="shared" si="92"/>
        <v>0</v>
      </c>
      <c r="V84" s="76"/>
      <c r="W84" s="76"/>
      <c r="X84" s="10">
        <f t="shared" si="93"/>
        <v>0</v>
      </c>
      <c r="Y84" s="24"/>
      <c r="Z84" s="11">
        <f t="shared" si="94"/>
        <v>0</v>
      </c>
      <c r="AA84" s="54">
        <f t="shared" si="95"/>
        <v>0</v>
      </c>
      <c r="AB84" s="52">
        <f t="shared" si="82"/>
        <v>0</v>
      </c>
      <c r="AC84" s="52">
        <f t="shared" si="82"/>
        <v>8.6099999999999996E-2</v>
      </c>
      <c r="AD84" s="5">
        <f t="shared" si="96"/>
        <v>0</v>
      </c>
      <c r="AE84" s="25">
        <f t="shared" si="83"/>
        <v>0</v>
      </c>
      <c r="AF84" s="7">
        <f t="shared" si="62"/>
        <v>0</v>
      </c>
      <c r="AG84" s="26"/>
    </row>
    <row r="85" spans="1:33">
      <c r="A85" s="48">
        <f t="shared" ref="A85:B85" si="99">A38</f>
        <v>0</v>
      </c>
      <c r="B85" s="49">
        <f t="shared" si="99"/>
        <v>0</v>
      </c>
      <c r="C85" s="50">
        <f t="shared" si="78"/>
        <v>0</v>
      </c>
      <c r="D85" s="9">
        <f t="shared" si="85"/>
        <v>0</v>
      </c>
      <c r="E85" s="76"/>
      <c r="F85" s="76"/>
      <c r="G85" s="10">
        <f t="shared" si="86"/>
        <v>0</v>
      </c>
      <c r="H85" s="76"/>
      <c r="I85" s="11">
        <f t="shared" si="87"/>
        <v>0</v>
      </c>
      <c r="J85" s="54">
        <f t="shared" si="88"/>
        <v>0</v>
      </c>
      <c r="K85" s="52">
        <f t="shared" si="89"/>
        <v>0</v>
      </c>
      <c r="L85" s="52">
        <f t="shared" si="90"/>
        <v>8.6099999999999996E-2</v>
      </c>
      <c r="M85" s="5">
        <f t="shared" si="91"/>
        <v>0</v>
      </c>
      <c r="N85" s="25">
        <f t="shared" si="79"/>
        <v>0</v>
      </c>
      <c r="O85" s="7">
        <f t="shared" si="57"/>
        <v>0</v>
      </c>
      <c r="P85" s="26"/>
      <c r="R85" s="48">
        <f t="shared" si="80"/>
        <v>0</v>
      </c>
      <c r="S85" s="49">
        <f t="shared" si="80"/>
        <v>0</v>
      </c>
      <c r="T85" s="50">
        <f t="shared" si="81"/>
        <v>0</v>
      </c>
      <c r="U85" s="9">
        <f t="shared" si="92"/>
        <v>0</v>
      </c>
      <c r="V85" s="76"/>
      <c r="W85" s="76"/>
      <c r="X85" s="10">
        <f t="shared" si="93"/>
        <v>0</v>
      </c>
      <c r="Y85" s="76"/>
      <c r="Z85" s="11">
        <f t="shared" si="94"/>
        <v>0</v>
      </c>
      <c r="AA85" s="54">
        <f t="shared" si="95"/>
        <v>0</v>
      </c>
      <c r="AB85" s="52">
        <f t="shared" si="82"/>
        <v>0</v>
      </c>
      <c r="AC85" s="52">
        <f t="shared" si="82"/>
        <v>8.6099999999999996E-2</v>
      </c>
      <c r="AD85" s="5">
        <f t="shared" si="96"/>
        <v>0</v>
      </c>
      <c r="AE85" s="25">
        <f t="shared" si="83"/>
        <v>0</v>
      </c>
      <c r="AF85" s="7">
        <f t="shared" si="62"/>
        <v>0</v>
      </c>
      <c r="AG85" s="26"/>
    </row>
    <row r="86" spans="1:33">
      <c r="A86" s="48">
        <f t="shared" ref="A86:B86" si="100">A39</f>
        <v>0</v>
      </c>
      <c r="B86" s="49">
        <f t="shared" si="100"/>
        <v>0</v>
      </c>
      <c r="C86" s="50">
        <f t="shared" si="78"/>
        <v>0</v>
      </c>
      <c r="D86" s="9">
        <f t="shared" si="85"/>
        <v>0</v>
      </c>
      <c r="E86" s="76"/>
      <c r="F86" s="76"/>
      <c r="G86" s="10">
        <f t="shared" si="86"/>
        <v>0</v>
      </c>
      <c r="H86" s="76"/>
      <c r="I86" s="11">
        <f t="shared" si="87"/>
        <v>0</v>
      </c>
      <c r="J86" s="54">
        <f t="shared" si="88"/>
        <v>0</v>
      </c>
      <c r="K86" s="52">
        <f t="shared" si="89"/>
        <v>0</v>
      </c>
      <c r="L86" s="52">
        <f t="shared" si="90"/>
        <v>0</v>
      </c>
      <c r="M86" s="5">
        <f t="shared" si="91"/>
        <v>0</v>
      </c>
      <c r="N86" s="25">
        <f t="shared" si="79"/>
        <v>0</v>
      </c>
      <c r="O86" s="7">
        <f t="shared" si="57"/>
        <v>0</v>
      </c>
      <c r="P86" s="26"/>
      <c r="R86" s="48">
        <f t="shared" si="80"/>
        <v>0</v>
      </c>
      <c r="S86" s="49">
        <f t="shared" si="80"/>
        <v>0</v>
      </c>
      <c r="T86" s="50">
        <f t="shared" si="81"/>
        <v>0</v>
      </c>
      <c r="U86" s="9">
        <f t="shared" si="92"/>
        <v>0</v>
      </c>
      <c r="V86" s="76"/>
      <c r="W86" s="76"/>
      <c r="X86" s="10">
        <f t="shared" si="93"/>
        <v>0</v>
      </c>
      <c r="Y86" s="76"/>
      <c r="Z86" s="11">
        <f t="shared" si="94"/>
        <v>0</v>
      </c>
      <c r="AA86" s="54">
        <f t="shared" si="95"/>
        <v>0</v>
      </c>
      <c r="AB86" s="52">
        <f t="shared" si="82"/>
        <v>0</v>
      </c>
      <c r="AC86" s="52">
        <f t="shared" si="82"/>
        <v>0</v>
      </c>
      <c r="AD86" s="5">
        <f t="shared" si="96"/>
        <v>0</v>
      </c>
      <c r="AE86" s="25">
        <f t="shared" si="83"/>
        <v>0</v>
      </c>
      <c r="AF86" s="7">
        <f t="shared" si="62"/>
        <v>0</v>
      </c>
      <c r="AG86" s="26"/>
    </row>
    <row r="87" spans="1:33">
      <c r="A87" s="48">
        <f t="shared" ref="A87:B87" si="101">A40</f>
        <v>0</v>
      </c>
      <c r="B87" s="49">
        <f t="shared" si="101"/>
        <v>0</v>
      </c>
      <c r="C87" s="50">
        <f t="shared" si="78"/>
        <v>0</v>
      </c>
      <c r="D87" s="55">
        <f t="shared" si="85"/>
        <v>0</v>
      </c>
      <c r="E87" s="76"/>
      <c r="F87" s="76"/>
      <c r="G87" s="10">
        <f t="shared" si="86"/>
        <v>0</v>
      </c>
      <c r="H87" s="76"/>
      <c r="I87" s="12">
        <f t="shared" si="87"/>
        <v>0</v>
      </c>
      <c r="J87" s="54">
        <f t="shared" si="88"/>
        <v>0</v>
      </c>
      <c r="K87" s="52">
        <f t="shared" si="89"/>
        <v>0</v>
      </c>
      <c r="L87" s="52">
        <f t="shared" si="90"/>
        <v>0</v>
      </c>
      <c r="M87" s="5">
        <f t="shared" si="91"/>
        <v>0</v>
      </c>
      <c r="N87" s="25">
        <f t="shared" si="79"/>
        <v>0</v>
      </c>
      <c r="O87" s="7">
        <f t="shared" si="57"/>
        <v>0</v>
      </c>
      <c r="P87" s="26"/>
      <c r="R87" s="48">
        <f t="shared" si="80"/>
        <v>0</v>
      </c>
      <c r="S87" s="49">
        <f t="shared" si="80"/>
        <v>0</v>
      </c>
      <c r="T87" s="50">
        <f t="shared" si="81"/>
        <v>0</v>
      </c>
      <c r="U87" s="55">
        <f t="shared" si="92"/>
        <v>0</v>
      </c>
      <c r="V87" s="76"/>
      <c r="W87" s="76"/>
      <c r="X87" s="10">
        <f t="shared" si="93"/>
        <v>0</v>
      </c>
      <c r="Y87" s="76"/>
      <c r="Z87" s="12">
        <f t="shared" si="94"/>
        <v>0</v>
      </c>
      <c r="AA87" s="54">
        <f t="shared" si="95"/>
        <v>0</v>
      </c>
      <c r="AB87" s="52">
        <f t="shared" si="82"/>
        <v>0</v>
      </c>
      <c r="AC87" s="52">
        <f t="shared" si="82"/>
        <v>0</v>
      </c>
      <c r="AD87" s="5">
        <f t="shared" si="96"/>
        <v>0</v>
      </c>
      <c r="AE87" s="25">
        <f t="shared" si="83"/>
        <v>0</v>
      </c>
      <c r="AF87" s="7">
        <f t="shared" si="62"/>
        <v>0</v>
      </c>
      <c r="AG87" s="26"/>
    </row>
    <row r="88" spans="1:33">
      <c r="A88" s="48">
        <f t="shared" ref="A88:B88" si="102">A41</f>
        <v>0</v>
      </c>
      <c r="B88" s="49">
        <f t="shared" si="102"/>
        <v>0</v>
      </c>
      <c r="C88" s="50">
        <f t="shared" si="78"/>
        <v>0</v>
      </c>
      <c r="D88" s="55">
        <f t="shared" si="85"/>
        <v>0</v>
      </c>
      <c r="E88" s="76"/>
      <c r="F88" s="76"/>
      <c r="G88" s="10">
        <f t="shared" si="86"/>
        <v>0</v>
      </c>
      <c r="H88" s="76"/>
      <c r="I88" s="12">
        <f t="shared" si="87"/>
        <v>0</v>
      </c>
      <c r="J88" s="54">
        <f t="shared" si="88"/>
        <v>0</v>
      </c>
      <c r="K88" s="52">
        <f t="shared" si="89"/>
        <v>0</v>
      </c>
      <c r="L88" s="52">
        <f t="shared" si="90"/>
        <v>0</v>
      </c>
      <c r="M88" s="5">
        <f t="shared" si="91"/>
        <v>0</v>
      </c>
      <c r="N88" s="25">
        <f t="shared" si="79"/>
        <v>0</v>
      </c>
      <c r="O88" s="7">
        <f t="shared" si="57"/>
        <v>0</v>
      </c>
      <c r="P88" s="26"/>
      <c r="R88" s="48">
        <f t="shared" si="80"/>
        <v>0</v>
      </c>
      <c r="S88" s="49">
        <f t="shared" si="80"/>
        <v>0</v>
      </c>
      <c r="T88" s="50">
        <f t="shared" si="81"/>
        <v>0</v>
      </c>
      <c r="U88" s="55">
        <f t="shared" si="92"/>
        <v>0</v>
      </c>
      <c r="V88" s="76"/>
      <c r="W88" s="76"/>
      <c r="X88" s="10">
        <f t="shared" si="93"/>
        <v>0</v>
      </c>
      <c r="Y88" s="76"/>
      <c r="Z88" s="12">
        <f t="shared" si="94"/>
        <v>0</v>
      </c>
      <c r="AA88" s="54">
        <f t="shared" si="95"/>
        <v>0</v>
      </c>
      <c r="AB88" s="52">
        <f t="shared" si="82"/>
        <v>0</v>
      </c>
      <c r="AC88" s="52">
        <f t="shared" si="82"/>
        <v>0</v>
      </c>
      <c r="AD88" s="5">
        <f t="shared" si="96"/>
        <v>0</v>
      </c>
      <c r="AE88" s="25">
        <f t="shared" si="83"/>
        <v>0</v>
      </c>
      <c r="AF88" s="7">
        <f t="shared" si="62"/>
        <v>0</v>
      </c>
      <c r="AG88" s="26"/>
    </row>
    <row r="89" spans="1:33" ht="14.4" thickBot="1">
      <c r="A89" s="950" t="s">
        <v>39</v>
      </c>
      <c r="B89" s="951"/>
      <c r="C89" s="951"/>
      <c r="D89" s="951"/>
      <c r="E89" s="951"/>
      <c r="F89" s="951"/>
      <c r="G89" s="951"/>
      <c r="H89" s="951"/>
      <c r="I89" s="952"/>
      <c r="J89" s="107">
        <f>SUM(J81:J88)</f>
        <v>0</v>
      </c>
      <c r="K89" s="953"/>
      <c r="L89" s="954"/>
      <c r="M89" s="108">
        <f>SUM(M81:M88)</f>
        <v>0</v>
      </c>
      <c r="N89" s="109">
        <f>SUM(N81:N88)</f>
        <v>0</v>
      </c>
      <c r="O89" s="101">
        <f>SUM(O81:O88)</f>
        <v>0</v>
      </c>
      <c r="P89" s="102">
        <f>SUM(P81:P88)</f>
        <v>0</v>
      </c>
      <c r="R89" s="955" t="s">
        <v>39</v>
      </c>
      <c r="S89" s="956"/>
      <c r="T89" s="956"/>
      <c r="U89" s="956"/>
      <c r="V89" s="956"/>
      <c r="W89" s="956"/>
      <c r="X89" s="956"/>
      <c r="Y89" s="956"/>
      <c r="Z89" s="957"/>
      <c r="AA89" s="128">
        <f>SUM(AA81:AA88)</f>
        <v>0</v>
      </c>
      <c r="AB89" s="958"/>
      <c r="AC89" s="959"/>
      <c r="AD89" s="129">
        <f>SUM(AD81:AD88)</f>
        <v>0</v>
      </c>
      <c r="AE89" s="130">
        <f>SUM(AE81:AE88)</f>
        <v>0</v>
      </c>
      <c r="AF89" s="122">
        <f>SUM(AF81:AF88)</f>
        <v>0</v>
      </c>
      <c r="AG89" s="123">
        <f>SUM(AG81:AG88)</f>
        <v>0</v>
      </c>
    </row>
    <row r="90" spans="1:33" ht="31.8" thickBot="1">
      <c r="A90" s="110" t="s">
        <v>69</v>
      </c>
      <c r="B90" s="946" t="s">
        <v>40</v>
      </c>
      <c r="C90" s="946"/>
      <c r="D90" s="946"/>
      <c r="E90" s="946"/>
      <c r="F90" s="93" t="s">
        <v>58</v>
      </c>
      <c r="G90" s="946" t="s">
        <v>59</v>
      </c>
      <c r="H90" s="946"/>
      <c r="I90" s="946"/>
      <c r="J90" s="93" t="s">
        <v>43</v>
      </c>
      <c r="K90" s="946" t="s">
        <v>60</v>
      </c>
      <c r="L90" s="946"/>
      <c r="M90" s="93" t="s">
        <v>45</v>
      </c>
      <c r="N90" s="111" t="s">
        <v>80</v>
      </c>
      <c r="O90" s="96" t="s">
        <v>47</v>
      </c>
      <c r="P90" s="97" t="s">
        <v>48</v>
      </c>
      <c r="R90" s="131" t="s">
        <v>69</v>
      </c>
      <c r="S90" s="960" t="s">
        <v>40</v>
      </c>
      <c r="T90" s="960"/>
      <c r="U90" s="960"/>
      <c r="V90" s="960"/>
      <c r="W90" s="114" t="s">
        <v>58</v>
      </c>
      <c r="X90" s="960" t="s">
        <v>59</v>
      </c>
      <c r="Y90" s="960"/>
      <c r="Z90" s="960"/>
      <c r="AA90" s="114" t="s">
        <v>43</v>
      </c>
      <c r="AB90" s="960" t="s">
        <v>60</v>
      </c>
      <c r="AC90" s="960"/>
      <c r="AD90" s="114" t="s">
        <v>45</v>
      </c>
      <c r="AE90" s="132" t="s">
        <v>85</v>
      </c>
      <c r="AF90" s="117" t="s">
        <v>47</v>
      </c>
      <c r="AG90" s="118" t="s">
        <v>48</v>
      </c>
    </row>
    <row r="91" spans="1:33">
      <c r="A91" s="57">
        <f>A44</f>
        <v>0</v>
      </c>
      <c r="B91" s="948">
        <f>B44</f>
        <v>0</v>
      </c>
      <c r="C91" s="949"/>
      <c r="D91" s="949"/>
      <c r="E91" s="949"/>
      <c r="F91" s="58">
        <f>W44*1.03</f>
        <v>0</v>
      </c>
      <c r="G91" s="894"/>
      <c r="H91" s="894"/>
      <c r="I91" s="894"/>
      <c r="J91" s="59">
        <f>F91*G91</f>
        <v>0</v>
      </c>
      <c r="K91" s="922">
        <f>K44</f>
        <v>0.50519999999999998</v>
      </c>
      <c r="L91" s="922"/>
      <c r="M91" s="13">
        <f>J91*K91</f>
        <v>0</v>
      </c>
      <c r="N91" s="45">
        <f>J91+M91</f>
        <v>0</v>
      </c>
      <c r="O91" s="7">
        <f t="shared" si="57"/>
        <v>0</v>
      </c>
      <c r="P91" s="26"/>
      <c r="R91" s="57">
        <f t="shared" ref="R91:S95" si="103">A44</f>
        <v>0</v>
      </c>
      <c r="S91" s="948">
        <f t="shared" si="103"/>
        <v>0</v>
      </c>
      <c r="T91" s="949"/>
      <c r="U91" s="949"/>
      <c r="V91" s="949"/>
      <c r="W91" s="58">
        <f>F91*1.03</f>
        <v>0</v>
      </c>
      <c r="X91" s="894"/>
      <c r="Y91" s="894"/>
      <c r="Z91" s="894"/>
      <c r="AA91" s="59">
        <f>W91*X91</f>
        <v>0</v>
      </c>
      <c r="AB91" s="896">
        <f>K44</f>
        <v>0.50519999999999998</v>
      </c>
      <c r="AC91" s="896"/>
      <c r="AD91" s="13">
        <f>AA91*AB91</f>
        <v>0</v>
      </c>
      <c r="AE91" s="45">
        <f>AA91+AD91</f>
        <v>0</v>
      </c>
      <c r="AF91" s="7">
        <f t="shared" si="62"/>
        <v>0</v>
      </c>
      <c r="AG91" s="26"/>
    </row>
    <row r="92" spans="1:33">
      <c r="A92" s="57">
        <f t="shared" ref="A92:B95" si="104">A45</f>
        <v>0</v>
      </c>
      <c r="B92" s="948">
        <f t="shared" si="104"/>
        <v>0</v>
      </c>
      <c r="C92" s="949"/>
      <c r="D92" s="949"/>
      <c r="E92" s="949"/>
      <c r="F92" s="58">
        <f>W45*1.03</f>
        <v>0</v>
      </c>
      <c r="G92" s="894"/>
      <c r="H92" s="894"/>
      <c r="I92" s="894"/>
      <c r="J92" s="59">
        <f t="shared" ref="J92:J95" si="105">F92*G92</f>
        <v>0</v>
      </c>
      <c r="K92" s="922">
        <f>K45</f>
        <v>8.6099999999999996E-2</v>
      </c>
      <c r="L92" s="922"/>
      <c r="M92" s="13">
        <f t="shared" ref="M92:M94" si="106">J92*K92</f>
        <v>0</v>
      </c>
      <c r="N92" s="45">
        <f t="shared" ref="N92:N94" si="107">J92+M92</f>
        <v>0</v>
      </c>
      <c r="O92" s="7">
        <f t="shared" si="57"/>
        <v>0</v>
      </c>
      <c r="P92" s="26"/>
      <c r="R92" s="57">
        <f t="shared" si="103"/>
        <v>0</v>
      </c>
      <c r="S92" s="948">
        <f t="shared" si="103"/>
        <v>0</v>
      </c>
      <c r="T92" s="949"/>
      <c r="U92" s="949"/>
      <c r="V92" s="949"/>
      <c r="W92" s="58">
        <f>F92*1.03</f>
        <v>0</v>
      </c>
      <c r="X92" s="894"/>
      <c r="Y92" s="894"/>
      <c r="Z92" s="894"/>
      <c r="AA92" s="59">
        <f t="shared" ref="AA92:AA94" si="108">W92*X92</f>
        <v>0</v>
      </c>
      <c r="AB92" s="896">
        <f>K45</f>
        <v>8.6099999999999996E-2</v>
      </c>
      <c r="AC92" s="896"/>
      <c r="AD92" s="13">
        <f t="shared" ref="AD92:AD95" si="109">AA92*AB92</f>
        <v>0</v>
      </c>
      <c r="AE92" s="45">
        <f t="shared" ref="AE92:AE95" si="110">AA92+AD92</f>
        <v>0</v>
      </c>
      <c r="AF92" s="7">
        <f t="shared" si="62"/>
        <v>0</v>
      </c>
      <c r="AG92" s="26"/>
    </row>
    <row r="93" spans="1:33">
      <c r="A93" s="57">
        <f t="shared" si="104"/>
        <v>0</v>
      </c>
      <c r="B93" s="948">
        <f t="shared" si="104"/>
        <v>0</v>
      </c>
      <c r="C93" s="949"/>
      <c r="D93" s="949"/>
      <c r="E93" s="949"/>
      <c r="F93" s="58">
        <f>W46*1.03</f>
        <v>0</v>
      </c>
      <c r="G93" s="894"/>
      <c r="H93" s="894"/>
      <c r="I93" s="894"/>
      <c r="J93" s="59">
        <f t="shared" si="105"/>
        <v>0</v>
      </c>
      <c r="K93" s="922">
        <f>K46</f>
        <v>0.50519999999999998</v>
      </c>
      <c r="L93" s="922"/>
      <c r="M93" s="13">
        <f t="shared" si="106"/>
        <v>0</v>
      </c>
      <c r="N93" s="45">
        <f t="shared" si="107"/>
        <v>0</v>
      </c>
      <c r="O93" s="7">
        <f t="shared" si="57"/>
        <v>0</v>
      </c>
      <c r="P93" s="26"/>
      <c r="R93" s="57">
        <f t="shared" si="103"/>
        <v>0</v>
      </c>
      <c r="S93" s="948">
        <f t="shared" si="103"/>
        <v>0</v>
      </c>
      <c r="T93" s="949"/>
      <c r="U93" s="949"/>
      <c r="V93" s="949"/>
      <c r="W93" s="58">
        <f>F93*1.03</f>
        <v>0</v>
      </c>
      <c r="X93" s="894"/>
      <c r="Y93" s="894"/>
      <c r="Z93" s="894"/>
      <c r="AA93" s="59">
        <f t="shared" si="108"/>
        <v>0</v>
      </c>
      <c r="AB93" s="896">
        <f>K46</f>
        <v>0.50519999999999998</v>
      </c>
      <c r="AC93" s="896"/>
      <c r="AD93" s="13">
        <f t="shared" si="109"/>
        <v>0</v>
      </c>
      <c r="AE93" s="45">
        <f t="shared" si="110"/>
        <v>0</v>
      </c>
      <c r="AF93" s="7">
        <f t="shared" si="62"/>
        <v>0</v>
      </c>
      <c r="AG93" s="26"/>
    </row>
    <row r="94" spans="1:33">
      <c r="A94" s="57">
        <f t="shared" si="104"/>
        <v>0</v>
      </c>
      <c r="B94" s="948">
        <f t="shared" si="104"/>
        <v>0</v>
      </c>
      <c r="C94" s="949"/>
      <c r="D94" s="949"/>
      <c r="E94" s="949"/>
      <c r="F94" s="58">
        <f>W47*1.03</f>
        <v>0</v>
      </c>
      <c r="G94" s="894"/>
      <c r="H94" s="894"/>
      <c r="I94" s="894"/>
      <c r="J94" s="59">
        <f t="shared" si="105"/>
        <v>0</v>
      </c>
      <c r="K94" s="922">
        <f>K47</f>
        <v>8.6099999999999996E-2</v>
      </c>
      <c r="L94" s="922"/>
      <c r="M94" s="13">
        <f t="shared" si="106"/>
        <v>0</v>
      </c>
      <c r="N94" s="45">
        <f t="shared" si="107"/>
        <v>0</v>
      </c>
      <c r="O94" s="7">
        <f t="shared" si="57"/>
        <v>0</v>
      </c>
      <c r="P94" s="26"/>
      <c r="R94" s="57">
        <f t="shared" si="103"/>
        <v>0</v>
      </c>
      <c r="S94" s="948">
        <f t="shared" si="103"/>
        <v>0</v>
      </c>
      <c r="T94" s="949"/>
      <c r="U94" s="949"/>
      <c r="V94" s="949"/>
      <c r="W94" s="58">
        <f>F94*1.03</f>
        <v>0</v>
      </c>
      <c r="X94" s="894"/>
      <c r="Y94" s="894"/>
      <c r="Z94" s="894"/>
      <c r="AA94" s="59">
        <f t="shared" si="108"/>
        <v>0</v>
      </c>
      <c r="AB94" s="896">
        <f>K47</f>
        <v>8.6099999999999996E-2</v>
      </c>
      <c r="AC94" s="896"/>
      <c r="AD94" s="13">
        <f t="shared" si="109"/>
        <v>0</v>
      </c>
      <c r="AE94" s="45">
        <f t="shared" si="110"/>
        <v>0</v>
      </c>
      <c r="AF94" s="7">
        <f t="shared" si="62"/>
        <v>0</v>
      </c>
      <c r="AG94" s="26"/>
    </row>
    <row r="95" spans="1:33">
      <c r="A95" s="57">
        <f t="shared" si="104"/>
        <v>0</v>
      </c>
      <c r="B95" s="948">
        <f t="shared" si="104"/>
        <v>0</v>
      </c>
      <c r="C95" s="949"/>
      <c r="D95" s="949"/>
      <c r="E95" s="949"/>
      <c r="F95" s="58">
        <f>W48*1.03</f>
        <v>0</v>
      </c>
      <c r="G95" s="894"/>
      <c r="H95" s="894"/>
      <c r="I95" s="894"/>
      <c r="J95" s="59">
        <f t="shared" si="105"/>
        <v>0</v>
      </c>
      <c r="K95" s="922">
        <f>K48</f>
        <v>0.50519999999999998</v>
      </c>
      <c r="L95" s="922"/>
      <c r="M95" s="13">
        <f>J95*K95</f>
        <v>0</v>
      </c>
      <c r="N95" s="45">
        <f>J95+M95</f>
        <v>0</v>
      </c>
      <c r="O95" s="7">
        <f t="shared" si="57"/>
        <v>0</v>
      </c>
      <c r="P95" s="26"/>
      <c r="R95" s="57">
        <f t="shared" si="103"/>
        <v>0</v>
      </c>
      <c r="S95" s="948">
        <f t="shared" si="103"/>
        <v>0</v>
      </c>
      <c r="T95" s="949"/>
      <c r="U95" s="949"/>
      <c r="V95" s="949"/>
      <c r="W95" s="58">
        <f>F95*1.03</f>
        <v>0</v>
      </c>
      <c r="X95" s="894"/>
      <c r="Y95" s="894"/>
      <c r="Z95" s="894"/>
      <c r="AA95" s="59">
        <f>W95*X95</f>
        <v>0</v>
      </c>
      <c r="AB95" s="896">
        <f>K48</f>
        <v>0.50519999999999998</v>
      </c>
      <c r="AC95" s="896"/>
      <c r="AD95" s="13">
        <f t="shared" si="109"/>
        <v>0</v>
      </c>
      <c r="AE95" s="45">
        <f t="shared" si="110"/>
        <v>0</v>
      </c>
      <c r="AF95" s="7">
        <f t="shared" si="62"/>
        <v>0</v>
      </c>
      <c r="AG95" s="26"/>
    </row>
    <row r="96" spans="1:33">
      <c r="A96" s="950" t="s">
        <v>39</v>
      </c>
      <c r="B96" s="951"/>
      <c r="C96" s="951"/>
      <c r="D96" s="951"/>
      <c r="E96" s="951"/>
      <c r="F96" s="951"/>
      <c r="G96" s="951"/>
      <c r="H96" s="951"/>
      <c r="I96" s="952"/>
      <c r="J96" s="107">
        <f>SUM(J91:J95)</f>
        <v>0</v>
      </c>
      <c r="K96" s="953"/>
      <c r="L96" s="954"/>
      <c r="M96" s="108">
        <f>SUM(M91:M95)</f>
        <v>0</v>
      </c>
      <c r="N96" s="109">
        <f>SUM(N91:N95)</f>
        <v>0</v>
      </c>
      <c r="O96" s="101">
        <f>SUM(O91:O95)</f>
        <v>0</v>
      </c>
      <c r="P96" s="102">
        <f>SUM(P91:P95)</f>
        <v>0</v>
      </c>
      <c r="R96" s="955" t="s">
        <v>39</v>
      </c>
      <c r="S96" s="956"/>
      <c r="T96" s="956"/>
      <c r="U96" s="956"/>
      <c r="V96" s="956"/>
      <c r="W96" s="956"/>
      <c r="X96" s="956"/>
      <c r="Y96" s="956"/>
      <c r="Z96" s="957"/>
      <c r="AA96" s="128">
        <f>SUM(AA91:AA95)</f>
        <v>0</v>
      </c>
      <c r="AB96" s="958"/>
      <c r="AC96" s="959"/>
      <c r="AD96" s="129">
        <f>SUM(AD91:AD95)</f>
        <v>0</v>
      </c>
      <c r="AE96" s="130">
        <f>SUM(AE91:AE95)</f>
        <v>0</v>
      </c>
      <c r="AF96" s="122">
        <f>SUM(AF91:AF95)</f>
        <v>0</v>
      </c>
      <c r="AG96" s="123">
        <f>SUM(AG91:AG95)</f>
        <v>0</v>
      </c>
    </row>
    <row r="97" spans="1:33" ht="31.2" customHeight="1">
      <c r="A97" s="219" t="s">
        <v>89</v>
      </c>
      <c r="B97" s="978" t="s">
        <v>90</v>
      </c>
      <c r="C97" s="978"/>
      <c r="D97" s="978"/>
      <c r="E97" s="220" t="s">
        <v>91</v>
      </c>
      <c r="F97" s="221" t="s">
        <v>58</v>
      </c>
      <c r="G97" s="222" t="s">
        <v>59</v>
      </c>
      <c r="H97" s="978" t="s">
        <v>92</v>
      </c>
      <c r="I97" s="978"/>
      <c r="J97" s="94" t="s">
        <v>43</v>
      </c>
      <c r="K97" s="946" t="s">
        <v>93</v>
      </c>
      <c r="L97" s="946"/>
      <c r="M97" s="94" t="s">
        <v>45</v>
      </c>
      <c r="N97" s="223" t="s">
        <v>80</v>
      </c>
      <c r="O97" s="224" t="s">
        <v>47</v>
      </c>
      <c r="P97" s="225" t="s">
        <v>48</v>
      </c>
      <c r="R97" s="131" t="s">
        <v>89</v>
      </c>
      <c r="S97" s="131" t="s">
        <v>90</v>
      </c>
      <c r="T97" s="131"/>
      <c r="U97" s="131"/>
      <c r="V97" s="131" t="s">
        <v>91</v>
      </c>
      <c r="W97" s="131" t="s">
        <v>58</v>
      </c>
      <c r="X97" s="131" t="s">
        <v>59</v>
      </c>
      <c r="Y97" s="1004" t="s">
        <v>92</v>
      </c>
      <c r="Z97" s="1005"/>
      <c r="AA97" s="131" t="s">
        <v>43</v>
      </c>
      <c r="AB97" s="131" t="s">
        <v>93</v>
      </c>
      <c r="AC97" s="131"/>
      <c r="AD97" s="131" t="s">
        <v>45</v>
      </c>
      <c r="AE97" s="131" t="s">
        <v>85</v>
      </c>
      <c r="AF97" s="131" t="s">
        <v>47</v>
      </c>
      <c r="AG97" s="131" t="s">
        <v>48</v>
      </c>
    </row>
    <row r="98" spans="1:33">
      <c r="A98" s="195" t="s">
        <v>94</v>
      </c>
      <c r="B98" s="925" t="s">
        <v>103</v>
      </c>
      <c r="C98" s="925"/>
      <c r="D98" s="925"/>
      <c r="E98" s="55">
        <v>9000</v>
      </c>
      <c r="F98" s="196" t="s">
        <v>96</v>
      </c>
      <c r="G98" s="197" t="s">
        <v>96</v>
      </c>
      <c r="H98" s="926"/>
      <c r="I98" s="926"/>
      <c r="J98" s="59">
        <f>E98*H98</f>
        <v>0</v>
      </c>
      <c r="K98" s="923" t="s">
        <v>96</v>
      </c>
      <c r="L98" s="924"/>
      <c r="M98" s="13">
        <f>J98*L98</f>
        <v>0</v>
      </c>
      <c r="N98" s="45">
        <f>J98+M98</f>
        <v>0</v>
      </c>
      <c r="O98" s="7">
        <f>SUM(N98-P98)</f>
        <v>0</v>
      </c>
      <c r="P98" s="26"/>
      <c r="R98" s="195" t="s">
        <v>94</v>
      </c>
      <c r="S98" s="925" t="s">
        <v>103</v>
      </c>
      <c r="T98" s="925"/>
      <c r="U98" s="925"/>
      <c r="V98" s="55">
        <v>9000</v>
      </c>
      <c r="W98" s="240" t="s">
        <v>96</v>
      </c>
      <c r="X98" s="241" t="s">
        <v>96</v>
      </c>
      <c r="Y98" s="961"/>
      <c r="Z98" s="961"/>
      <c r="AA98" s="59">
        <f>V98*Y98</f>
        <v>0</v>
      </c>
      <c r="AB98" s="923" t="s">
        <v>96</v>
      </c>
      <c r="AC98" s="924"/>
      <c r="AD98" s="13">
        <f>AA98*AC98</f>
        <v>0</v>
      </c>
      <c r="AE98" s="14">
        <f>AA98+AD98</f>
        <v>0</v>
      </c>
      <c r="AF98" s="7">
        <f t="shared" ref="AF98:AF106" si="111">AE98-AG98</f>
        <v>0</v>
      </c>
      <c r="AG98" s="8"/>
    </row>
    <row r="99" spans="1:33">
      <c r="A99" s="198" t="s">
        <v>94</v>
      </c>
      <c r="B99" s="925" t="s">
        <v>104</v>
      </c>
      <c r="C99" s="925"/>
      <c r="D99" s="925"/>
      <c r="E99" s="55">
        <v>4500</v>
      </c>
      <c r="F99" s="196" t="s">
        <v>96</v>
      </c>
      <c r="G99" s="199" t="s">
        <v>96</v>
      </c>
      <c r="H99" s="926"/>
      <c r="I99" s="926"/>
      <c r="J99" s="59">
        <f>E99*H99</f>
        <v>0</v>
      </c>
      <c r="K99" s="923">
        <f>'[1]Yr 1'!K130:L130</f>
        <v>0</v>
      </c>
      <c r="L99" s="924"/>
      <c r="M99" s="5">
        <f>J99*L99</f>
        <v>0</v>
      </c>
      <c r="N99" s="25">
        <f>J99+M99</f>
        <v>0</v>
      </c>
      <c r="O99" s="7">
        <f t="shared" ref="O99:O106" si="112">N99-P99</f>
        <v>0</v>
      </c>
      <c r="P99" s="26"/>
      <c r="R99" s="198" t="s">
        <v>94</v>
      </c>
      <c r="S99" s="925" t="s">
        <v>104</v>
      </c>
      <c r="T99" s="925"/>
      <c r="U99" s="925"/>
      <c r="V99" s="55">
        <v>4500</v>
      </c>
      <c r="W99" s="240" t="s">
        <v>96</v>
      </c>
      <c r="X99" s="242" t="s">
        <v>96</v>
      </c>
      <c r="Y99" s="961"/>
      <c r="Z99" s="961"/>
      <c r="AA99" s="59">
        <f>V99*Y99</f>
        <v>0</v>
      </c>
      <c r="AB99" s="923" t="e">
        <f>'[1]Yr 1'!K176:L176</f>
        <v>#VALUE!</v>
      </c>
      <c r="AC99" s="924"/>
      <c r="AD99" s="5">
        <f>AA99*AC99</f>
        <v>0</v>
      </c>
      <c r="AE99" s="6">
        <f>AA99+AD99</f>
        <v>0</v>
      </c>
      <c r="AF99" s="7">
        <f t="shared" si="111"/>
        <v>0</v>
      </c>
      <c r="AG99" s="8"/>
    </row>
    <row r="100" spans="1:33">
      <c r="A100" s="950" t="s">
        <v>39</v>
      </c>
      <c r="B100" s="951"/>
      <c r="C100" s="951"/>
      <c r="D100" s="951"/>
      <c r="E100" s="951"/>
      <c r="F100" s="951"/>
      <c r="G100" s="951"/>
      <c r="H100" s="951"/>
      <c r="I100" s="952"/>
      <c r="J100" s="107">
        <f>SUM(J98:J99)</f>
        <v>0</v>
      </c>
      <c r="K100" s="970"/>
      <c r="L100" s="971"/>
      <c r="M100" s="99">
        <f>SUM(M98:M99)</f>
        <v>0</v>
      </c>
      <c r="N100" s="100">
        <f>SUM(N98:N99)</f>
        <v>0</v>
      </c>
      <c r="O100" s="101">
        <f>SUM(O98:O99)</f>
        <v>0</v>
      </c>
      <c r="P100" s="102">
        <f>SUM(P98:P99)</f>
        <v>0</v>
      </c>
      <c r="R100" s="983" t="s">
        <v>39</v>
      </c>
      <c r="S100" s="984"/>
      <c r="T100" s="984"/>
      <c r="U100" s="984"/>
      <c r="V100" s="984"/>
      <c r="W100" s="984"/>
      <c r="X100" s="984"/>
      <c r="Y100" s="984"/>
      <c r="Z100" s="985"/>
      <c r="AA100" s="245">
        <f>SUM(AA98:AA99)</f>
        <v>0</v>
      </c>
      <c r="AB100" s="986"/>
      <c r="AC100" s="987"/>
      <c r="AD100" s="246">
        <f>SUM(AD98:AD99)</f>
        <v>0</v>
      </c>
      <c r="AE100" s="247">
        <f>SUM(AE98:AE99)</f>
        <v>0</v>
      </c>
      <c r="AF100" s="248">
        <f>SUM(AF98:AF99)</f>
        <v>0</v>
      </c>
      <c r="AG100" s="249"/>
    </row>
    <row r="101" spans="1:33">
      <c r="A101" s="198" t="s">
        <v>99</v>
      </c>
      <c r="B101" s="949" t="s">
        <v>100</v>
      </c>
      <c r="C101" s="949"/>
      <c r="D101" s="949"/>
      <c r="E101" s="949"/>
      <c r="F101" s="200">
        <f t="shared" ref="F101:F106" si="113">W54*1.03</f>
        <v>0</v>
      </c>
      <c r="G101" s="173"/>
      <c r="H101" s="926"/>
      <c r="I101" s="926"/>
      <c r="J101" s="59">
        <f>F101*G101*H101</f>
        <v>0</v>
      </c>
      <c r="K101" s="923" t="s">
        <v>96</v>
      </c>
      <c r="L101" s="924"/>
      <c r="M101" s="5">
        <f>J101*L101</f>
        <v>0</v>
      </c>
      <c r="N101" s="25">
        <f>J101+M101</f>
        <v>0</v>
      </c>
      <c r="O101" s="7">
        <f t="shared" si="112"/>
        <v>0</v>
      </c>
      <c r="P101" s="26"/>
      <c r="R101" s="198" t="s">
        <v>99</v>
      </c>
      <c r="S101" s="949" t="s">
        <v>100</v>
      </c>
      <c r="T101" s="949"/>
      <c r="U101" s="949"/>
      <c r="V101" s="949"/>
      <c r="W101" s="200">
        <f t="shared" ref="W101:W106" si="114">F101*1.03</f>
        <v>0</v>
      </c>
      <c r="X101" s="162"/>
      <c r="Y101" s="961"/>
      <c r="Z101" s="961"/>
      <c r="AA101" s="59">
        <f>W101*X101*Y101</f>
        <v>0</v>
      </c>
      <c r="AB101" s="923" t="s">
        <v>96</v>
      </c>
      <c r="AC101" s="924"/>
      <c r="AD101" s="5">
        <f>AA101*AC101</f>
        <v>0</v>
      </c>
      <c r="AE101" s="6">
        <f>AA101+AD101</f>
        <v>0</v>
      </c>
      <c r="AF101" s="7">
        <f t="shared" si="111"/>
        <v>0</v>
      </c>
      <c r="AG101" s="8"/>
    </row>
    <row r="102" spans="1:33">
      <c r="A102" s="198" t="s">
        <v>99</v>
      </c>
      <c r="B102" s="949" t="s">
        <v>100</v>
      </c>
      <c r="C102" s="949"/>
      <c r="D102" s="949"/>
      <c r="E102" s="949"/>
      <c r="F102" s="200">
        <f t="shared" si="113"/>
        <v>0</v>
      </c>
      <c r="G102" s="173"/>
      <c r="H102" s="968"/>
      <c r="I102" s="969"/>
      <c r="J102" s="59">
        <f t="shared" ref="J102:J106" si="115">F102*G102*H102</f>
        <v>0</v>
      </c>
      <c r="K102" s="923" t="s">
        <v>96</v>
      </c>
      <c r="L102" s="924"/>
      <c r="M102" s="5">
        <f t="shared" ref="M102:M103" si="116">J102*L102</f>
        <v>0</v>
      </c>
      <c r="N102" s="25">
        <f t="shared" ref="N102:N106" si="117">J102+M102</f>
        <v>0</v>
      </c>
      <c r="O102" s="7">
        <f t="shared" si="112"/>
        <v>0</v>
      </c>
      <c r="P102" s="26"/>
      <c r="R102" s="198" t="s">
        <v>99</v>
      </c>
      <c r="S102" s="949" t="s">
        <v>100</v>
      </c>
      <c r="T102" s="949"/>
      <c r="U102" s="949"/>
      <c r="V102" s="949"/>
      <c r="W102" s="200">
        <f t="shared" si="114"/>
        <v>0</v>
      </c>
      <c r="X102" s="162"/>
      <c r="Y102" s="981"/>
      <c r="Z102" s="982"/>
      <c r="AA102" s="59">
        <f t="shared" ref="AA102:AA106" si="118">W102*X102*Y102</f>
        <v>0</v>
      </c>
      <c r="AB102" s="923" t="s">
        <v>96</v>
      </c>
      <c r="AC102" s="924"/>
      <c r="AD102" s="5">
        <f t="shared" ref="AD102:AD103" si="119">AA102*AC102</f>
        <v>0</v>
      </c>
      <c r="AE102" s="6">
        <f t="shared" ref="AE102:AE106" si="120">AA102+AD102</f>
        <v>0</v>
      </c>
      <c r="AF102" s="7">
        <f t="shared" si="111"/>
        <v>0</v>
      </c>
      <c r="AG102" s="8"/>
    </row>
    <row r="103" spans="1:33">
      <c r="A103" s="198" t="s">
        <v>99</v>
      </c>
      <c r="B103" s="949" t="s">
        <v>100</v>
      </c>
      <c r="C103" s="949"/>
      <c r="D103" s="949"/>
      <c r="E103" s="949"/>
      <c r="F103" s="200">
        <f t="shared" si="113"/>
        <v>0</v>
      </c>
      <c r="G103" s="173"/>
      <c r="H103" s="968"/>
      <c r="I103" s="969"/>
      <c r="J103" s="59">
        <f t="shared" si="115"/>
        <v>0</v>
      </c>
      <c r="K103" s="923" t="s">
        <v>96</v>
      </c>
      <c r="L103" s="924"/>
      <c r="M103" s="5">
        <f t="shared" si="116"/>
        <v>0</v>
      </c>
      <c r="N103" s="25">
        <f t="shared" si="117"/>
        <v>0</v>
      </c>
      <c r="O103" s="7">
        <f t="shared" si="112"/>
        <v>0</v>
      </c>
      <c r="P103" s="26"/>
      <c r="R103" s="198" t="s">
        <v>99</v>
      </c>
      <c r="S103" s="949" t="s">
        <v>100</v>
      </c>
      <c r="T103" s="949"/>
      <c r="U103" s="949"/>
      <c r="V103" s="949"/>
      <c r="W103" s="200">
        <f t="shared" si="114"/>
        <v>0</v>
      </c>
      <c r="X103" s="162"/>
      <c r="Y103" s="981"/>
      <c r="Z103" s="982"/>
      <c r="AA103" s="59">
        <f t="shared" si="118"/>
        <v>0</v>
      </c>
      <c r="AB103" s="923" t="s">
        <v>96</v>
      </c>
      <c r="AC103" s="924"/>
      <c r="AD103" s="5">
        <f t="shared" si="119"/>
        <v>0</v>
      </c>
      <c r="AE103" s="6">
        <f t="shared" si="120"/>
        <v>0</v>
      </c>
      <c r="AF103" s="7">
        <f t="shared" si="111"/>
        <v>0</v>
      </c>
      <c r="AG103" s="8"/>
    </row>
    <row r="104" spans="1:33">
      <c r="A104" s="201" t="s">
        <v>99</v>
      </c>
      <c r="B104" s="949" t="s">
        <v>101</v>
      </c>
      <c r="C104" s="949"/>
      <c r="D104" s="949"/>
      <c r="E104" s="949"/>
      <c r="F104" s="200">
        <f t="shared" si="113"/>
        <v>0</v>
      </c>
      <c r="G104" s="173"/>
      <c r="H104" s="926"/>
      <c r="I104" s="926"/>
      <c r="J104" s="59">
        <f t="shared" si="115"/>
        <v>0</v>
      </c>
      <c r="K104" s="923">
        <v>7.6499999999999999E-2</v>
      </c>
      <c r="L104" s="924"/>
      <c r="M104" s="5">
        <f>J104*K104</f>
        <v>0</v>
      </c>
      <c r="N104" s="25">
        <f t="shared" si="117"/>
        <v>0</v>
      </c>
      <c r="O104" s="7">
        <f t="shared" si="112"/>
        <v>0</v>
      </c>
      <c r="P104" s="26"/>
      <c r="R104" s="198" t="s">
        <v>99</v>
      </c>
      <c r="S104" s="949" t="s">
        <v>101</v>
      </c>
      <c r="T104" s="949"/>
      <c r="U104" s="949"/>
      <c r="V104" s="949"/>
      <c r="W104" s="200">
        <f t="shared" si="114"/>
        <v>0</v>
      </c>
      <c r="X104" s="162"/>
      <c r="Y104" s="961"/>
      <c r="Z104" s="961"/>
      <c r="AA104" s="59">
        <f t="shared" si="118"/>
        <v>0</v>
      </c>
      <c r="AB104" s="923">
        <v>7.6499999999999999E-2</v>
      </c>
      <c r="AC104" s="924"/>
      <c r="AD104" s="5">
        <f>AA104*AB104</f>
        <v>0</v>
      </c>
      <c r="AE104" s="6">
        <f t="shared" si="120"/>
        <v>0</v>
      </c>
      <c r="AF104" s="7">
        <f t="shared" si="111"/>
        <v>0</v>
      </c>
      <c r="AG104" s="8"/>
    </row>
    <row r="105" spans="1:33">
      <c r="A105" s="201" t="s">
        <v>99</v>
      </c>
      <c r="B105" s="949" t="s">
        <v>101</v>
      </c>
      <c r="C105" s="949"/>
      <c r="D105" s="949"/>
      <c r="E105" s="949"/>
      <c r="F105" s="200">
        <f t="shared" si="113"/>
        <v>0</v>
      </c>
      <c r="G105" s="173"/>
      <c r="H105" s="227"/>
      <c r="I105" s="226"/>
      <c r="J105" s="59">
        <f t="shared" si="115"/>
        <v>0</v>
      </c>
      <c r="K105" s="923">
        <v>7.6499999999999999E-2</v>
      </c>
      <c r="L105" s="924"/>
      <c r="M105" s="5">
        <f>J105*K105</f>
        <v>0</v>
      </c>
      <c r="N105" s="25">
        <f t="shared" si="117"/>
        <v>0</v>
      </c>
      <c r="O105" s="7">
        <f t="shared" si="112"/>
        <v>0</v>
      </c>
      <c r="P105" s="26"/>
      <c r="R105" s="198" t="s">
        <v>99</v>
      </c>
      <c r="S105" s="949" t="s">
        <v>101</v>
      </c>
      <c r="T105" s="949"/>
      <c r="U105" s="949"/>
      <c r="V105" s="949"/>
      <c r="W105" s="200">
        <f t="shared" si="114"/>
        <v>0</v>
      </c>
      <c r="X105" s="162"/>
      <c r="Y105" s="244"/>
      <c r="Z105" s="243"/>
      <c r="AA105" s="59">
        <f t="shared" si="118"/>
        <v>0</v>
      </c>
      <c r="AB105" s="923">
        <v>7.6499999999999999E-2</v>
      </c>
      <c r="AC105" s="924"/>
      <c r="AD105" s="5">
        <f>AA105*AB105</f>
        <v>0</v>
      </c>
      <c r="AE105" s="6">
        <f t="shared" si="120"/>
        <v>0</v>
      </c>
      <c r="AF105" s="7">
        <f t="shared" si="111"/>
        <v>0</v>
      </c>
      <c r="AG105" s="8"/>
    </row>
    <row r="106" spans="1:33">
      <c r="A106" s="201" t="s">
        <v>99</v>
      </c>
      <c r="B106" s="949" t="s">
        <v>101</v>
      </c>
      <c r="C106" s="949"/>
      <c r="D106" s="949"/>
      <c r="E106" s="949"/>
      <c r="F106" s="200">
        <f t="shared" si="113"/>
        <v>0</v>
      </c>
      <c r="G106" s="173"/>
      <c r="H106" s="227"/>
      <c r="I106" s="226"/>
      <c r="J106" s="59">
        <f t="shared" si="115"/>
        <v>0</v>
      </c>
      <c r="K106" s="923">
        <v>7.6499999999999999E-2</v>
      </c>
      <c r="L106" s="924"/>
      <c r="M106" s="5">
        <f>J106*K106</f>
        <v>0</v>
      </c>
      <c r="N106" s="25">
        <f t="shared" si="117"/>
        <v>0</v>
      </c>
      <c r="O106" s="7">
        <f t="shared" si="112"/>
        <v>0</v>
      </c>
      <c r="P106" s="26"/>
      <c r="R106" s="198" t="s">
        <v>99</v>
      </c>
      <c r="S106" s="949" t="s">
        <v>101</v>
      </c>
      <c r="T106" s="949"/>
      <c r="U106" s="949"/>
      <c r="V106" s="949"/>
      <c r="W106" s="200">
        <f t="shared" si="114"/>
        <v>0</v>
      </c>
      <c r="X106" s="162"/>
      <c r="Y106" s="244"/>
      <c r="Z106" s="243"/>
      <c r="AA106" s="59">
        <f t="shared" si="118"/>
        <v>0</v>
      </c>
      <c r="AB106" s="923">
        <v>7.6499999999999999E-2</v>
      </c>
      <c r="AC106" s="924"/>
      <c r="AD106" s="5">
        <f>AA106*AB106</f>
        <v>0</v>
      </c>
      <c r="AE106" s="6">
        <f t="shared" si="120"/>
        <v>0</v>
      </c>
      <c r="AF106" s="7">
        <f t="shared" si="111"/>
        <v>0</v>
      </c>
      <c r="AG106" s="8"/>
    </row>
    <row r="107" spans="1:33" ht="14.4" thickBot="1">
      <c r="A107" s="950" t="s">
        <v>39</v>
      </c>
      <c r="B107" s="951"/>
      <c r="C107" s="951"/>
      <c r="D107" s="951"/>
      <c r="E107" s="951"/>
      <c r="F107" s="951"/>
      <c r="G107" s="951"/>
      <c r="H107" s="951"/>
      <c r="I107" s="952"/>
      <c r="J107" s="228">
        <f>SUM(J101:J106)</f>
        <v>0</v>
      </c>
      <c r="K107" s="970"/>
      <c r="L107" s="971"/>
      <c r="M107" s="217">
        <f>SUM(M101:M106)</f>
        <v>0</v>
      </c>
      <c r="N107" s="229">
        <f>SUM(N101:N106)</f>
        <v>0</v>
      </c>
      <c r="O107" s="218">
        <f>SUM(O101:O106)</f>
        <v>0</v>
      </c>
      <c r="P107" s="230">
        <f>SUM(P101:P106)</f>
        <v>0</v>
      </c>
      <c r="R107" s="955" t="s">
        <v>39</v>
      </c>
      <c r="S107" s="956"/>
      <c r="T107" s="956"/>
      <c r="U107" s="956"/>
      <c r="V107" s="956"/>
      <c r="W107" s="956"/>
      <c r="X107" s="956"/>
      <c r="Y107" s="956"/>
      <c r="Z107" s="957"/>
      <c r="AA107" s="259">
        <f>SUM(AA101:AA106)</f>
        <v>0</v>
      </c>
      <c r="AB107" s="986"/>
      <c r="AC107" s="987"/>
      <c r="AD107" s="260">
        <f>SUM(AD101:AD106)</f>
        <v>0</v>
      </c>
      <c r="AE107" s="261">
        <f>SUM(AE101:AE106)</f>
        <v>0</v>
      </c>
      <c r="AF107" s="262">
        <f>SUM(AF101:AF106)</f>
        <v>0</v>
      </c>
      <c r="AG107" s="263">
        <f>SUM(AG101:AG106)</f>
        <v>0</v>
      </c>
    </row>
    <row r="108" spans="1:33" ht="14.4" thickBot="1">
      <c r="A108" s="231"/>
      <c r="B108" s="232"/>
      <c r="C108" s="232"/>
      <c r="D108" s="233"/>
      <c r="E108" s="233"/>
      <c r="F108" s="233"/>
      <c r="G108" s="233"/>
      <c r="H108" s="232" t="s">
        <v>102</v>
      </c>
      <c r="I108" s="234"/>
      <c r="J108" s="235">
        <f>SUM(J79+J89+J96+J100+J107)</f>
        <v>0</v>
      </c>
      <c r="K108" s="988"/>
      <c r="L108" s="989"/>
      <c r="M108" s="236">
        <f>SUM(M79+M89+M96+M100+M107)</f>
        <v>0</v>
      </c>
      <c r="N108" s="237">
        <f>+N79+N89+N96+N100+N107</f>
        <v>0</v>
      </c>
      <c r="O108" s="238">
        <f>SUM(O79+O89+O96+O100+O107)</f>
        <v>0</v>
      </c>
      <c r="P108" s="239">
        <f>SUM(P79+P89+P96+P100+P107)</f>
        <v>0</v>
      </c>
      <c r="R108" s="250"/>
      <c r="S108" s="251"/>
      <c r="T108" s="251"/>
      <c r="U108" s="252"/>
      <c r="V108" s="252"/>
      <c r="W108" s="252"/>
      <c r="X108" s="252"/>
      <c r="Y108" s="251" t="s">
        <v>102</v>
      </c>
      <c r="Z108" s="253"/>
      <c r="AA108" s="254">
        <f>SUM(AA79+AA89+AA96+AA100+AA107)</f>
        <v>0</v>
      </c>
      <c r="AB108" s="1011"/>
      <c r="AC108" s="1012"/>
      <c r="AD108" s="255">
        <f>SUM(AD79+AD89+AD96+AD100+AD107)</f>
        <v>0</v>
      </c>
      <c r="AE108" s="256">
        <f>+AE79+AE89+AE96+AE100+AE107</f>
        <v>0</v>
      </c>
      <c r="AF108" s="257">
        <f>SUM(AF79+AF89+AF96+AF100+AF107)</f>
        <v>0</v>
      </c>
      <c r="AG108" s="258">
        <f>SUM(AG79+AG89+AG96+AG100+AG107)</f>
        <v>0</v>
      </c>
    </row>
    <row r="110" spans="1:33" ht="14.4" thickBot="1"/>
    <row r="111" spans="1:33" ht="21.6" thickBot="1">
      <c r="A111" s="133" t="s">
        <v>86</v>
      </c>
      <c r="B111" s="83" t="s">
        <v>71</v>
      </c>
      <c r="C111" s="84"/>
      <c r="D111" s="85" t="s">
        <v>72</v>
      </c>
      <c r="E111" s="86"/>
      <c r="F111" s="87"/>
      <c r="G111" s="897" t="s">
        <v>73</v>
      </c>
      <c r="H111" s="927"/>
      <c r="I111" s="927"/>
      <c r="J111" s="927"/>
      <c r="K111" s="927"/>
      <c r="L111" s="927"/>
      <c r="M111" s="927"/>
      <c r="N111" s="927"/>
      <c r="O111" s="927"/>
      <c r="P111" s="928"/>
    </row>
    <row r="112" spans="1:33" ht="31.8" thickBot="1">
      <c r="A112" s="134" t="s">
        <v>62</v>
      </c>
      <c r="B112" s="135" t="s">
        <v>40</v>
      </c>
      <c r="C112" s="136" t="s">
        <v>32</v>
      </c>
      <c r="D112" s="962" t="s">
        <v>87</v>
      </c>
      <c r="E112" s="963"/>
      <c r="F112" s="964"/>
      <c r="G112" s="965" t="s">
        <v>42</v>
      </c>
      <c r="H112" s="966"/>
      <c r="I112" s="967"/>
      <c r="J112" s="137" t="s">
        <v>43</v>
      </c>
      <c r="K112" s="965" t="s">
        <v>64</v>
      </c>
      <c r="L112" s="967"/>
      <c r="M112" s="137" t="s">
        <v>45</v>
      </c>
      <c r="N112" s="138" t="s">
        <v>88</v>
      </c>
      <c r="O112" s="139" t="s">
        <v>47</v>
      </c>
      <c r="P112" s="140" t="s">
        <v>48</v>
      </c>
    </row>
    <row r="113" spans="1:16">
      <c r="A113" s="48">
        <f>A19</f>
        <v>0</v>
      </c>
      <c r="B113" s="49">
        <f>B19</f>
        <v>0</v>
      </c>
      <c r="C113" s="50">
        <f t="shared" ref="C113:C125" si="121">T66*1.03</f>
        <v>196964.04175</v>
      </c>
      <c r="D113" s="875"/>
      <c r="E113" s="875"/>
      <c r="F113" s="875"/>
      <c r="G113" s="939">
        <f>D113*12</f>
        <v>0</v>
      </c>
      <c r="H113" s="939"/>
      <c r="I113" s="939"/>
      <c r="J113" s="51">
        <f>C113*D113</f>
        <v>0</v>
      </c>
      <c r="K113" s="896">
        <f t="shared" ref="K113:K125" si="122">K19</f>
        <v>0.2707</v>
      </c>
      <c r="L113" s="896"/>
      <c r="M113" s="5">
        <f>J113*K113</f>
        <v>0</v>
      </c>
      <c r="N113" s="25">
        <f>J113+M113</f>
        <v>0</v>
      </c>
      <c r="O113" s="7">
        <f>N113-P113</f>
        <v>0</v>
      </c>
      <c r="P113" s="26"/>
    </row>
    <row r="114" spans="1:16">
      <c r="A114" s="48">
        <f t="shared" ref="A114:B114" si="123">A20</f>
        <v>0</v>
      </c>
      <c r="B114" s="49">
        <f t="shared" si="123"/>
        <v>0</v>
      </c>
      <c r="C114" s="50">
        <f t="shared" si="121"/>
        <v>0</v>
      </c>
      <c r="D114" s="871"/>
      <c r="E114" s="872"/>
      <c r="F114" s="873"/>
      <c r="G114" s="939">
        <f t="shared" ref="G114:G125" si="124">D114*12</f>
        <v>0</v>
      </c>
      <c r="H114" s="939"/>
      <c r="I114" s="939"/>
      <c r="J114" s="51">
        <f t="shared" ref="J114:J125" si="125">C114*D114</f>
        <v>0</v>
      </c>
      <c r="K114" s="896">
        <f t="shared" si="122"/>
        <v>0.40300000000000002</v>
      </c>
      <c r="L114" s="896"/>
      <c r="M114" s="5">
        <f t="shared" ref="M114:M116" si="126">J114*K114</f>
        <v>0</v>
      </c>
      <c r="N114" s="25">
        <f t="shared" ref="N114:N116" si="127">J114+M114</f>
        <v>0</v>
      </c>
      <c r="O114" s="7">
        <f t="shared" ref="O114:O142" si="128">N114-P114</f>
        <v>0</v>
      </c>
      <c r="P114" s="26"/>
    </row>
    <row r="115" spans="1:16">
      <c r="A115" s="48">
        <f t="shared" ref="A115:B115" si="129">A21</f>
        <v>0</v>
      </c>
      <c r="B115" s="49">
        <f t="shared" si="129"/>
        <v>0</v>
      </c>
      <c r="C115" s="50">
        <f t="shared" si="121"/>
        <v>0</v>
      </c>
      <c r="D115" s="871"/>
      <c r="E115" s="872"/>
      <c r="F115" s="873"/>
      <c r="G115" s="939">
        <f t="shared" si="124"/>
        <v>0</v>
      </c>
      <c r="H115" s="939"/>
      <c r="I115" s="939"/>
      <c r="J115" s="51">
        <f t="shared" si="125"/>
        <v>0</v>
      </c>
      <c r="K115" s="896">
        <f t="shared" si="122"/>
        <v>0.39710000000000001</v>
      </c>
      <c r="L115" s="896"/>
      <c r="M115" s="5">
        <f t="shared" si="126"/>
        <v>0</v>
      </c>
      <c r="N115" s="25">
        <f t="shared" si="127"/>
        <v>0</v>
      </c>
      <c r="O115" s="7">
        <f t="shared" si="128"/>
        <v>0</v>
      </c>
      <c r="P115" s="26"/>
    </row>
    <row r="116" spans="1:16">
      <c r="A116" s="48">
        <f t="shared" ref="A116:B116" si="130">A22</f>
        <v>0</v>
      </c>
      <c r="B116" s="49">
        <f t="shared" si="130"/>
        <v>0</v>
      </c>
      <c r="C116" s="50">
        <f t="shared" si="121"/>
        <v>0</v>
      </c>
      <c r="D116" s="871"/>
      <c r="E116" s="872"/>
      <c r="F116" s="873"/>
      <c r="G116" s="939">
        <f t="shared" si="124"/>
        <v>0</v>
      </c>
      <c r="H116" s="939"/>
      <c r="I116" s="939"/>
      <c r="J116" s="51">
        <f t="shared" si="125"/>
        <v>0</v>
      </c>
      <c r="K116" s="896">
        <f t="shared" si="122"/>
        <v>0.33350000000000002</v>
      </c>
      <c r="L116" s="896"/>
      <c r="M116" s="5">
        <f t="shared" si="126"/>
        <v>0</v>
      </c>
      <c r="N116" s="25">
        <f t="shared" si="127"/>
        <v>0</v>
      </c>
      <c r="O116" s="7">
        <f t="shared" si="128"/>
        <v>0</v>
      </c>
      <c r="P116" s="26"/>
    </row>
    <row r="117" spans="1:16">
      <c r="A117" s="48">
        <f t="shared" ref="A117:B117" si="131">A23</f>
        <v>0</v>
      </c>
      <c r="B117" s="49">
        <f t="shared" si="131"/>
        <v>0</v>
      </c>
      <c r="C117" s="50">
        <f t="shared" si="121"/>
        <v>0</v>
      </c>
      <c r="D117" s="875"/>
      <c r="E117" s="875"/>
      <c r="F117" s="875"/>
      <c r="G117" s="939">
        <f t="shared" si="124"/>
        <v>0</v>
      </c>
      <c r="H117" s="939"/>
      <c r="I117" s="939"/>
      <c r="J117" s="51">
        <f t="shared" si="125"/>
        <v>0</v>
      </c>
      <c r="K117" s="896">
        <f t="shared" si="122"/>
        <v>8.6099999999999996E-2</v>
      </c>
      <c r="L117" s="896"/>
      <c r="M117" s="5">
        <f>J117*K117</f>
        <v>0</v>
      </c>
      <c r="N117" s="25">
        <f>J117+M117</f>
        <v>0</v>
      </c>
      <c r="O117" s="7">
        <f t="shared" si="128"/>
        <v>0</v>
      </c>
      <c r="P117" s="26"/>
    </row>
    <row r="118" spans="1:16">
      <c r="A118" s="48">
        <f t="shared" ref="A118:B118" si="132">A24</f>
        <v>0</v>
      </c>
      <c r="B118" s="49">
        <f t="shared" si="132"/>
        <v>0</v>
      </c>
      <c r="C118" s="50">
        <f t="shared" si="121"/>
        <v>0</v>
      </c>
      <c r="D118" s="875"/>
      <c r="E118" s="875"/>
      <c r="F118" s="875"/>
      <c r="G118" s="939">
        <f t="shared" si="124"/>
        <v>0</v>
      </c>
      <c r="H118" s="939"/>
      <c r="I118" s="939"/>
      <c r="J118" s="51">
        <f t="shared" si="125"/>
        <v>0</v>
      </c>
      <c r="K118" s="896">
        <f t="shared" si="122"/>
        <v>0</v>
      </c>
      <c r="L118" s="896"/>
      <c r="M118" s="5">
        <f>J118*K118</f>
        <v>0</v>
      </c>
      <c r="N118" s="25">
        <f>J118+M118</f>
        <v>0</v>
      </c>
      <c r="O118" s="7">
        <f t="shared" si="128"/>
        <v>0</v>
      </c>
      <c r="P118" s="26"/>
    </row>
    <row r="119" spans="1:16">
      <c r="A119" s="48">
        <f t="shared" ref="A119:B119" si="133">A25</f>
        <v>0</v>
      </c>
      <c r="B119" s="49">
        <f t="shared" si="133"/>
        <v>0</v>
      </c>
      <c r="C119" s="50">
        <f t="shared" si="121"/>
        <v>0</v>
      </c>
      <c r="D119" s="875"/>
      <c r="E119" s="875"/>
      <c r="F119" s="875"/>
      <c r="G119" s="939">
        <f t="shared" si="124"/>
        <v>0</v>
      </c>
      <c r="H119" s="939"/>
      <c r="I119" s="939"/>
      <c r="J119" s="51">
        <f t="shared" si="125"/>
        <v>0</v>
      </c>
      <c r="K119" s="896">
        <f t="shared" si="122"/>
        <v>0</v>
      </c>
      <c r="L119" s="896"/>
      <c r="M119" s="5">
        <f>J119*K119</f>
        <v>0</v>
      </c>
      <c r="N119" s="25">
        <f>J119+M119</f>
        <v>0</v>
      </c>
      <c r="O119" s="7">
        <f t="shared" si="128"/>
        <v>0</v>
      </c>
      <c r="P119" s="26"/>
    </row>
    <row r="120" spans="1:16">
      <c r="A120" s="48">
        <f t="shared" ref="A120:B120" si="134">A26</f>
        <v>0</v>
      </c>
      <c r="B120" s="49">
        <f t="shared" si="134"/>
        <v>0</v>
      </c>
      <c r="C120" s="50">
        <f t="shared" si="121"/>
        <v>0</v>
      </c>
      <c r="D120" s="875"/>
      <c r="E120" s="875"/>
      <c r="F120" s="875"/>
      <c r="G120" s="939">
        <f t="shared" si="124"/>
        <v>0</v>
      </c>
      <c r="H120" s="939"/>
      <c r="I120" s="939"/>
      <c r="J120" s="51">
        <f t="shared" si="125"/>
        <v>0</v>
      </c>
      <c r="K120" s="896">
        <f t="shared" si="122"/>
        <v>0</v>
      </c>
      <c r="L120" s="896"/>
      <c r="M120" s="5">
        <f t="shared" ref="M120:M125" si="135">J120*K120</f>
        <v>0</v>
      </c>
      <c r="N120" s="25">
        <f t="shared" ref="N120:N125" si="136">J120+M120</f>
        <v>0</v>
      </c>
      <c r="O120" s="7">
        <f t="shared" si="128"/>
        <v>0</v>
      </c>
      <c r="P120" s="26"/>
    </row>
    <row r="121" spans="1:16">
      <c r="A121" s="48">
        <f t="shared" ref="A121:B121" si="137">A27</f>
        <v>0</v>
      </c>
      <c r="B121" s="49">
        <f t="shared" si="137"/>
        <v>0</v>
      </c>
      <c r="C121" s="50">
        <f t="shared" si="121"/>
        <v>0</v>
      </c>
      <c r="D121" s="875"/>
      <c r="E121" s="875"/>
      <c r="F121" s="875"/>
      <c r="G121" s="939">
        <f t="shared" si="124"/>
        <v>0</v>
      </c>
      <c r="H121" s="939"/>
      <c r="I121" s="939"/>
      <c r="J121" s="51">
        <f t="shared" si="125"/>
        <v>0</v>
      </c>
      <c r="K121" s="896">
        <f t="shared" si="122"/>
        <v>0</v>
      </c>
      <c r="L121" s="896"/>
      <c r="M121" s="5">
        <f t="shared" si="135"/>
        <v>0</v>
      </c>
      <c r="N121" s="25">
        <f t="shared" si="136"/>
        <v>0</v>
      </c>
      <c r="O121" s="7">
        <f t="shared" si="128"/>
        <v>0</v>
      </c>
      <c r="P121" s="26"/>
    </row>
    <row r="122" spans="1:16">
      <c r="A122" s="48">
        <f t="shared" ref="A122:B122" si="138">A28</f>
        <v>0</v>
      </c>
      <c r="B122" s="49">
        <f t="shared" si="138"/>
        <v>0</v>
      </c>
      <c r="C122" s="50">
        <f t="shared" si="121"/>
        <v>0</v>
      </c>
      <c r="D122" s="875"/>
      <c r="E122" s="875"/>
      <c r="F122" s="875"/>
      <c r="G122" s="939">
        <f t="shared" si="124"/>
        <v>0</v>
      </c>
      <c r="H122" s="939"/>
      <c r="I122" s="939"/>
      <c r="J122" s="51">
        <f t="shared" si="125"/>
        <v>0</v>
      </c>
      <c r="K122" s="896">
        <f t="shared" si="122"/>
        <v>0</v>
      </c>
      <c r="L122" s="896"/>
      <c r="M122" s="5">
        <f t="shared" si="135"/>
        <v>0</v>
      </c>
      <c r="N122" s="25">
        <f t="shared" si="136"/>
        <v>0</v>
      </c>
      <c r="O122" s="7">
        <f t="shared" si="128"/>
        <v>0</v>
      </c>
      <c r="P122" s="26"/>
    </row>
    <row r="123" spans="1:16">
      <c r="A123" s="48">
        <f t="shared" ref="A123:B123" si="139">A29</f>
        <v>0</v>
      </c>
      <c r="B123" s="49">
        <f t="shared" si="139"/>
        <v>0</v>
      </c>
      <c r="C123" s="50">
        <f t="shared" si="121"/>
        <v>0</v>
      </c>
      <c r="D123" s="875"/>
      <c r="E123" s="875"/>
      <c r="F123" s="875"/>
      <c r="G123" s="939">
        <f t="shared" si="124"/>
        <v>0</v>
      </c>
      <c r="H123" s="939"/>
      <c r="I123" s="939"/>
      <c r="J123" s="51">
        <f t="shared" si="125"/>
        <v>0</v>
      </c>
      <c r="K123" s="896">
        <f t="shared" si="122"/>
        <v>0</v>
      </c>
      <c r="L123" s="896"/>
      <c r="M123" s="5">
        <f t="shared" si="135"/>
        <v>0</v>
      </c>
      <c r="N123" s="25">
        <f t="shared" si="136"/>
        <v>0</v>
      </c>
      <c r="O123" s="7">
        <f t="shared" si="128"/>
        <v>0</v>
      </c>
      <c r="P123" s="26"/>
    </row>
    <row r="124" spans="1:16">
      <c r="A124" s="48">
        <f t="shared" ref="A124:B124" si="140">A30</f>
        <v>0</v>
      </c>
      <c r="B124" s="49">
        <f t="shared" si="140"/>
        <v>0</v>
      </c>
      <c r="C124" s="50">
        <f t="shared" si="121"/>
        <v>0</v>
      </c>
      <c r="D124" s="947"/>
      <c r="E124" s="947"/>
      <c r="F124" s="947"/>
      <c r="G124" s="939">
        <f t="shared" si="124"/>
        <v>0</v>
      </c>
      <c r="H124" s="939"/>
      <c r="I124" s="939"/>
      <c r="J124" s="51">
        <f t="shared" si="125"/>
        <v>0</v>
      </c>
      <c r="K124" s="896">
        <f t="shared" si="122"/>
        <v>0</v>
      </c>
      <c r="L124" s="896"/>
      <c r="M124" s="5">
        <f t="shared" si="135"/>
        <v>0</v>
      </c>
      <c r="N124" s="25">
        <f t="shared" si="136"/>
        <v>0</v>
      </c>
      <c r="O124" s="7">
        <f t="shared" si="128"/>
        <v>0</v>
      </c>
      <c r="P124" s="26"/>
    </row>
    <row r="125" spans="1:16">
      <c r="A125" s="48">
        <f t="shared" ref="A125:B125" si="141">A31</f>
        <v>0</v>
      </c>
      <c r="B125" s="49">
        <f t="shared" si="141"/>
        <v>0</v>
      </c>
      <c r="C125" s="50">
        <f t="shared" si="121"/>
        <v>0</v>
      </c>
      <c r="D125" s="947"/>
      <c r="E125" s="947"/>
      <c r="F125" s="947"/>
      <c r="G125" s="939">
        <f t="shared" si="124"/>
        <v>0</v>
      </c>
      <c r="H125" s="939"/>
      <c r="I125" s="939"/>
      <c r="J125" s="51">
        <f t="shared" si="125"/>
        <v>0</v>
      </c>
      <c r="K125" s="896">
        <f t="shared" si="122"/>
        <v>0</v>
      </c>
      <c r="L125" s="896"/>
      <c r="M125" s="5">
        <f t="shared" si="135"/>
        <v>0</v>
      </c>
      <c r="N125" s="25">
        <f t="shared" si="136"/>
        <v>0</v>
      </c>
      <c r="O125" s="7">
        <f t="shared" si="128"/>
        <v>0</v>
      </c>
      <c r="P125" s="26"/>
    </row>
    <row r="126" spans="1:16" ht="14.4" thickBot="1">
      <c r="A126" s="990" t="s">
        <v>39</v>
      </c>
      <c r="B126" s="991"/>
      <c r="C126" s="991"/>
      <c r="D126" s="991"/>
      <c r="E126" s="991"/>
      <c r="F126" s="991"/>
      <c r="G126" s="991"/>
      <c r="H126" s="991"/>
      <c r="I126" s="992"/>
      <c r="J126" s="141">
        <f>SUM(J113:J120)</f>
        <v>0</v>
      </c>
      <c r="K126" s="993"/>
      <c r="L126" s="994"/>
      <c r="M126" s="142">
        <f>SUM(M113:M120)</f>
        <v>0</v>
      </c>
      <c r="N126" s="143">
        <f>SUM(N113:N120)</f>
        <v>0</v>
      </c>
      <c r="O126" s="144">
        <f>SUM(O113:O120)</f>
        <v>0</v>
      </c>
      <c r="P126" s="145">
        <f>SUM(P113:P120)</f>
        <v>0</v>
      </c>
    </row>
    <row r="127" spans="1:16" ht="58.2" thickBot="1">
      <c r="A127" s="146" t="s">
        <v>66</v>
      </c>
      <c r="B127" s="147" t="s">
        <v>40</v>
      </c>
      <c r="C127" s="137" t="s">
        <v>32</v>
      </c>
      <c r="D127" s="148" t="s">
        <v>49</v>
      </c>
      <c r="E127" s="137" t="s">
        <v>67</v>
      </c>
      <c r="F127" s="149" t="s">
        <v>82</v>
      </c>
      <c r="G127" s="137" t="s">
        <v>52</v>
      </c>
      <c r="H127" s="149" t="s">
        <v>53</v>
      </c>
      <c r="I127" s="147" t="s">
        <v>54</v>
      </c>
      <c r="J127" s="137" t="s">
        <v>43</v>
      </c>
      <c r="K127" s="137" t="s">
        <v>55</v>
      </c>
      <c r="L127" s="137" t="s">
        <v>56</v>
      </c>
      <c r="M127" s="137" t="s">
        <v>45</v>
      </c>
      <c r="N127" s="138" t="s">
        <v>88</v>
      </c>
      <c r="O127" s="139" t="s">
        <v>47</v>
      </c>
      <c r="P127" s="140" t="s">
        <v>48</v>
      </c>
    </row>
    <row r="128" spans="1:16">
      <c r="A128" s="48">
        <f>A34</f>
        <v>0</v>
      </c>
      <c r="B128" s="49">
        <f>B34</f>
        <v>0</v>
      </c>
      <c r="C128" s="50">
        <f t="shared" ref="C128:C135" si="142">T81*1.03</f>
        <v>81036.634320000012</v>
      </c>
      <c r="D128" s="9">
        <f>C128/9*3</f>
        <v>27012.211440000006</v>
      </c>
      <c r="E128" s="24"/>
      <c r="F128" s="24"/>
      <c r="G128" s="10">
        <f>(E128*4.5)+(F128*4.5)</f>
        <v>0</v>
      </c>
      <c r="H128" s="76"/>
      <c r="I128" s="11">
        <f>H128*3</f>
        <v>0</v>
      </c>
      <c r="J128" s="54">
        <f>(C128/2*E128)+(C128/2*F128)+(D128*H128)</f>
        <v>0</v>
      </c>
      <c r="K128" s="52">
        <f t="shared" ref="K128:L135" si="143">K34</f>
        <v>0.3382</v>
      </c>
      <c r="L128" s="52">
        <f t="shared" si="143"/>
        <v>8.6099999999999996E-2</v>
      </c>
      <c r="M128" s="5">
        <f>(C128/2*E128*K128)+(C128/2*F128*K128)+(D128*H128*L128)</f>
        <v>0</v>
      </c>
      <c r="N128" s="25">
        <f t="shared" ref="N128:N135" si="144">J128+M128</f>
        <v>0</v>
      </c>
      <c r="O128" s="7">
        <f t="shared" si="128"/>
        <v>0</v>
      </c>
      <c r="P128" s="26"/>
    </row>
    <row r="129" spans="1:16">
      <c r="A129" s="48">
        <f t="shared" ref="A129:B129" si="145">A35</f>
        <v>0</v>
      </c>
      <c r="B129" s="49">
        <f t="shared" si="145"/>
        <v>0</v>
      </c>
      <c r="C129" s="50">
        <f t="shared" si="142"/>
        <v>0</v>
      </c>
      <c r="D129" s="9">
        <f t="shared" ref="D129:D135" si="146">C129/9*3</f>
        <v>0</v>
      </c>
      <c r="E129" s="24"/>
      <c r="F129" s="24"/>
      <c r="G129" s="10">
        <f t="shared" ref="G129:G135" si="147">(E129*4.5)+(F129*4.5)</f>
        <v>0</v>
      </c>
      <c r="H129" s="24"/>
      <c r="I129" s="11">
        <f t="shared" ref="I129:I135" si="148">H129*3</f>
        <v>0</v>
      </c>
      <c r="J129" s="54">
        <f t="shared" ref="J129:J135" si="149">(C129/2*E129)+(C129/2*F129)+(D129*H129)</f>
        <v>0</v>
      </c>
      <c r="K129" s="52">
        <f t="shared" si="143"/>
        <v>0.3448</v>
      </c>
      <c r="L129" s="52">
        <f t="shared" si="143"/>
        <v>8.6099999999999996E-2</v>
      </c>
      <c r="M129" s="5">
        <f t="shared" ref="M129:M135" si="150">(C129/2*E129*K129)+(C129/2*F129*K129)+(D129*H129*L129)</f>
        <v>0</v>
      </c>
      <c r="N129" s="25">
        <f t="shared" si="144"/>
        <v>0</v>
      </c>
      <c r="O129" s="7">
        <f t="shared" si="128"/>
        <v>0</v>
      </c>
      <c r="P129" s="26"/>
    </row>
    <row r="130" spans="1:16">
      <c r="A130" s="48">
        <f t="shared" ref="A130:B130" si="151">A36</f>
        <v>0</v>
      </c>
      <c r="B130" s="49">
        <f t="shared" si="151"/>
        <v>0</v>
      </c>
      <c r="C130" s="50">
        <f t="shared" si="142"/>
        <v>0</v>
      </c>
      <c r="D130" s="9">
        <f t="shared" si="146"/>
        <v>0</v>
      </c>
      <c r="E130" s="24"/>
      <c r="F130" s="24"/>
      <c r="G130" s="10">
        <f t="shared" si="147"/>
        <v>0</v>
      </c>
      <c r="H130" s="24"/>
      <c r="I130" s="11">
        <f t="shared" si="148"/>
        <v>0</v>
      </c>
      <c r="J130" s="54">
        <f t="shared" si="149"/>
        <v>0</v>
      </c>
      <c r="K130" s="52">
        <f t="shared" si="143"/>
        <v>0.3448</v>
      </c>
      <c r="L130" s="52">
        <f t="shared" si="143"/>
        <v>8.6099999999999996E-2</v>
      </c>
      <c r="M130" s="5">
        <f t="shared" si="150"/>
        <v>0</v>
      </c>
      <c r="N130" s="25">
        <f t="shared" si="144"/>
        <v>0</v>
      </c>
      <c r="O130" s="7">
        <f t="shared" si="128"/>
        <v>0</v>
      </c>
      <c r="P130" s="26"/>
    </row>
    <row r="131" spans="1:16">
      <c r="A131" s="48">
        <f t="shared" ref="A131:B131" si="152">A37</f>
        <v>0</v>
      </c>
      <c r="B131" s="49">
        <f t="shared" si="152"/>
        <v>0</v>
      </c>
      <c r="C131" s="50">
        <f t="shared" si="142"/>
        <v>0</v>
      </c>
      <c r="D131" s="9">
        <f t="shared" si="146"/>
        <v>0</v>
      </c>
      <c r="E131" s="76"/>
      <c r="F131" s="76"/>
      <c r="G131" s="10">
        <f t="shared" si="147"/>
        <v>0</v>
      </c>
      <c r="H131" s="24"/>
      <c r="I131" s="11">
        <f t="shared" si="148"/>
        <v>0</v>
      </c>
      <c r="J131" s="54">
        <f t="shared" si="149"/>
        <v>0</v>
      </c>
      <c r="K131" s="52">
        <f t="shared" si="143"/>
        <v>0</v>
      </c>
      <c r="L131" s="52">
        <f t="shared" si="143"/>
        <v>8.6099999999999996E-2</v>
      </c>
      <c r="M131" s="5">
        <f t="shared" si="150"/>
        <v>0</v>
      </c>
      <c r="N131" s="25">
        <f t="shared" si="144"/>
        <v>0</v>
      </c>
      <c r="O131" s="7">
        <f t="shared" si="128"/>
        <v>0</v>
      </c>
      <c r="P131" s="26"/>
    </row>
    <row r="132" spans="1:16">
      <c r="A132" s="48">
        <f t="shared" ref="A132:B132" si="153">A38</f>
        <v>0</v>
      </c>
      <c r="B132" s="49">
        <f t="shared" si="153"/>
        <v>0</v>
      </c>
      <c r="C132" s="50">
        <f t="shared" si="142"/>
        <v>0</v>
      </c>
      <c r="D132" s="9">
        <f t="shared" si="146"/>
        <v>0</v>
      </c>
      <c r="E132" s="76"/>
      <c r="F132" s="76"/>
      <c r="G132" s="10">
        <f t="shared" si="147"/>
        <v>0</v>
      </c>
      <c r="H132" s="76"/>
      <c r="I132" s="11">
        <f t="shared" si="148"/>
        <v>0</v>
      </c>
      <c r="J132" s="54">
        <f t="shared" si="149"/>
        <v>0</v>
      </c>
      <c r="K132" s="52">
        <f t="shared" si="143"/>
        <v>0</v>
      </c>
      <c r="L132" s="52">
        <f t="shared" si="143"/>
        <v>8.6099999999999996E-2</v>
      </c>
      <c r="M132" s="5">
        <f t="shared" si="150"/>
        <v>0</v>
      </c>
      <c r="N132" s="25">
        <f t="shared" si="144"/>
        <v>0</v>
      </c>
      <c r="O132" s="7">
        <f t="shared" si="128"/>
        <v>0</v>
      </c>
      <c r="P132" s="26"/>
    </row>
    <row r="133" spans="1:16">
      <c r="A133" s="48">
        <f t="shared" ref="A133:B133" si="154">A39</f>
        <v>0</v>
      </c>
      <c r="B133" s="49">
        <f t="shared" si="154"/>
        <v>0</v>
      </c>
      <c r="C133" s="50">
        <f t="shared" si="142"/>
        <v>0</v>
      </c>
      <c r="D133" s="9">
        <f t="shared" si="146"/>
        <v>0</v>
      </c>
      <c r="E133" s="76"/>
      <c r="F133" s="76"/>
      <c r="G133" s="10">
        <f t="shared" si="147"/>
        <v>0</v>
      </c>
      <c r="H133" s="76"/>
      <c r="I133" s="11">
        <f t="shared" si="148"/>
        <v>0</v>
      </c>
      <c r="J133" s="54">
        <f t="shared" si="149"/>
        <v>0</v>
      </c>
      <c r="K133" s="52">
        <f t="shared" si="143"/>
        <v>0</v>
      </c>
      <c r="L133" s="52">
        <f t="shared" si="143"/>
        <v>0</v>
      </c>
      <c r="M133" s="5">
        <f t="shared" si="150"/>
        <v>0</v>
      </c>
      <c r="N133" s="25">
        <f t="shared" si="144"/>
        <v>0</v>
      </c>
      <c r="O133" s="7">
        <f t="shared" si="128"/>
        <v>0</v>
      </c>
      <c r="P133" s="26"/>
    </row>
    <row r="134" spans="1:16">
      <c r="A134" s="48">
        <f t="shared" ref="A134:B134" si="155">A40</f>
        <v>0</v>
      </c>
      <c r="B134" s="49">
        <f t="shared" si="155"/>
        <v>0</v>
      </c>
      <c r="C134" s="50">
        <f t="shared" si="142"/>
        <v>0</v>
      </c>
      <c r="D134" s="55">
        <f t="shared" si="146"/>
        <v>0</v>
      </c>
      <c r="E134" s="76"/>
      <c r="F134" s="76"/>
      <c r="G134" s="10">
        <f t="shared" si="147"/>
        <v>0</v>
      </c>
      <c r="H134" s="76"/>
      <c r="I134" s="12">
        <f t="shared" si="148"/>
        <v>0</v>
      </c>
      <c r="J134" s="54">
        <f t="shared" si="149"/>
        <v>0</v>
      </c>
      <c r="K134" s="52">
        <f t="shared" si="143"/>
        <v>0</v>
      </c>
      <c r="L134" s="52">
        <f t="shared" si="143"/>
        <v>0</v>
      </c>
      <c r="M134" s="5">
        <f t="shared" si="150"/>
        <v>0</v>
      </c>
      <c r="N134" s="25">
        <f t="shared" si="144"/>
        <v>0</v>
      </c>
      <c r="O134" s="7">
        <f t="shared" si="128"/>
        <v>0</v>
      </c>
      <c r="P134" s="26"/>
    </row>
    <row r="135" spans="1:16">
      <c r="A135" s="48">
        <f t="shared" ref="A135:B135" si="156">A41</f>
        <v>0</v>
      </c>
      <c r="B135" s="49">
        <f t="shared" si="156"/>
        <v>0</v>
      </c>
      <c r="C135" s="50">
        <f t="shared" si="142"/>
        <v>0</v>
      </c>
      <c r="D135" s="55">
        <f t="shared" si="146"/>
        <v>0</v>
      </c>
      <c r="E135" s="76"/>
      <c r="F135" s="76"/>
      <c r="G135" s="10">
        <f t="shared" si="147"/>
        <v>0</v>
      </c>
      <c r="H135" s="76"/>
      <c r="I135" s="12">
        <f t="shared" si="148"/>
        <v>0</v>
      </c>
      <c r="J135" s="54">
        <f t="shared" si="149"/>
        <v>0</v>
      </c>
      <c r="K135" s="52">
        <f t="shared" si="143"/>
        <v>0</v>
      </c>
      <c r="L135" s="52">
        <f t="shared" si="143"/>
        <v>0</v>
      </c>
      <c r="M135" s="5">
        <f t="shared" si="150"/>
        <v>0</v>
      </c>
      <c r="N135" s="25">
        <f t="shared" si="144"/>
        <v>0</v>
      </c>
      <c r="O135" s="7">
        <f t="shared" si="128"/>
        <v>0</v>
      </c>
      <c r="P135" s="26"/>
    </row>
    <row r="136" spans="1:16" ht="14.4" thickBot="1">
      <c r="A136" s="990" t="s">
        <v>39</v>
      </c>
      <c r="B136" s="991"/>
      <c r="C136" s="991"/>
      <c r="D136" s="991"/>
      <c r="E136" s="991"/>
      <c r="F136" s="991"/>
      <c r="G136" s="991"/>
      <c r="H136" s="991"/>
      <c r="I136" s="992"/>
      <c r="J136" s="150">
        <f>SUM(J128:J135)</f>
        <v>0</v>
      </c>
      <c r="K136" s="993"/>
      <c r="L136" s="994"/>
      <c r="M136" s="151">
        <f>SUM(M128:M135)</f>
        <v>0</v>
      </c>
      <c r="N136" s="152">
        <f>SUM(N128:N135)</f>
        <v>0</v>
      </c>
      <c r="O136" s="144">
        <f>SUM(O128:O135)</f>
        <v>0</v>
      </c>
      <c r="P136" s="145">
        <f>SUM(P128:P135)</f>
        <v>0</v>
      </c>
    </row>
    <row r="137" spans="1:16" ht="31.8" thickBot="1">
      <c r="A137" s="153" t="s">
        <v>69</v>
      </c>
      <c r="B137" s="995" t="s">
        <v>40</v>
      </c>
      <c r="C137" s="995"/>
      <c r="D137" s="995"/>
      <c r="E137" s="995"/>
      <c r="F137" s="136" t="s">
        <v>58</v>
      </c>
      <c r="G137" s="995" t="s">
        <v>59</v>
      </c>
      <c r="H137" s="995"/>
      <c r="I137" s="995"/>
      <c r="J137" s="136" t="s">
        <v>43</v>
      </c>
      <c r="K137" s="995" t="s">
        <v>60</v>
      </c>
      <c r="L137" s="995"/>
      <c r="M137" s="136" t="s">
        <v>45</v>
      </c>
      <c r="N137" s="154" t="s">
        <v>88</v>
      </c>
      <c r="O137" s="139" t="s">
        <v>47</v>
      </c>
      <c r="P137" s="140" t="s">
        <v>48</v>
      </c>
    </row>
    <row r="138" spans="1:16">
      <c r="A138" s="57">
        <f>A44</f>
        <v>0</v>
      </c>
      <c r="B138" s="948">
        <f>B44</f>
        <v>0</v>
      </c>
      <c r="C138" s="949"/>
      <c r="D138" s="949"/>
      <c r="E138" s="949"/>
      <c r="F138" s="58">
        <f>SUM(W91*1.03)</f>
        <v>0</v>
      </c>
      <c r="G138" s="894"/>
      <c r="H138" s="894"/>
      <c r="I138" s="894"/>
      <c r="J138" s="59">
        <f>F138*G138</f>
        <v>0</v>
      </c>
      <c r="K138" s="896">
        <f>K44</f>
        <v>0.50519999999999998</v>
      </c>
      <c r="L138" s="896"/>
      <c r="M138" s="13">
        <f>J138*K138</f>
        <v>0</v>
      </c>
      <c r="N138" s="45">
        <f>J138+M138</f>
        <v>0</v>
      </c>
      <c r="O138" s="7">
        <f t="shared" si="128"/>
        <v>0</v>
      </c>
      <c r="P138" s="26"/>
    </row>
    <row r="139" spans="1:16">
      <c r="A139" s="57">
        <f t="shared" ref="A139:B142" si="157">A45</f>
        <v>0</v>
      </c>
      <c r="B139" s="948">
        <f t="shared" si="157"/>
        <v>0</v>
      </c>
      <c r="C139" s="949"/>
      <c r="D139" s="949"/>
      <c r="E139" s="949"/>
      <c r="F139" s="58">
        <f>SUM(W92*1.03)</f>
        <v>0</v>
      </c>
      <c r="G139" s="894"/>
      <c r="H139" s="894"/>
      <c r="I139" s="894"/>
      <c r="J139" s="59">
        <f t="shared" ref="J139:J141" si="158">F139*G139</f>
        <v>0</v>
      </c>
      <c r="K139" s="896">
        <f>K45</f>
        <v>8.6099999999999996E-2</v>
      </c>
      <c r="L139" s="896"/>
      <c r="M139" s="13">
        <f t="shared" ref="M139:M141" si="159">J139*K139</f>
        <v>0</v>
      </c>
      <c r="N139" s="45">
        <f t="shared" ref="N139:N141" si="160">J139+M139</f>
        <v>0</v>
      </c>
      <c r="O139" s="7">
        <f t="shared" si="128"/>
        <v>0</v>
      </c>
      <c r="P139" s="26"/>
    </row>
    <row r="140" spans="1:16">
      <c r="A140" s="57">
        <f t="shared" si="157"/>
        <v>0</v>
      </c>
      <c r="B140" s="948">
        <f t="shared" si="157"/>
        <v>0</v>
      </c>
      <c r="C140" s="949"/>
      <c r="D140" s="949"/>
      <c r="E140" s="949"/>
      <c r="F140" s="58">
        <f>SUM(W93*1.03)</f>
        <v>0</v>
      </c>
      <c r="G140" s="894"/>
      <c r="H140" s="894"/>
      <c r="I140" s="894"/>
      <c r="J140" s="59">
        <f t="shared" si="158"/>
        <v>0</v>
      </c>
      <c r="K140" s="896">
        <f>K46</f>
        <v>0.50519999999999998</v>
      </c>
      <c r="L140" s="896"/>
      <c r="M140" s="13">
        <f t="shared" si="159"/>
        <v>0</v>
      </c>
      <c r="N140" s="45">
        <f t="shared" si="160"/>
        <v>0</v>
      </c>
      <c r="O140" s="7">
        <f t="shared" si="128"/>
        <v>0</v>
      </c>
      <c r="P140" s="26"/>
    </row>
    <row r="141" spans="1:16">
      <c r="A141" s="57">
        <f t="shared" si="157"/>
        <v>0</v>
      </c>
      <c r="B141" s="948">
        <f t="shared" si="157"/>
        <v>0</v>
      </c>
      <c r="C141" s="949"/>
      <c r="D141" s="949"/>
      <c r="E141" s="949"/>
      <c r="F141" s="58">
        <f>SUM(W94*1.03)</f>
        <v>0</v>
      </c>
      <c r="G141" s="894"/>
      <c r="H141" s="894"/>
      <c r="I141" s="894"/>
      <c r="J141" s="59">
        <f t="shared" si="158"/>
        <v>0</v>
      </c>
      <c r="K141" s="896">
        <f>K47</f>
        <v>8.6099999999999996E-2</v>
      </c>
      <c r="L141" s="896"/>
      <c r="M141" s="13">
        <f t="shared" si="159"/>
        <v>0</v>
      </c>
      <c r="N141" s="45">
        <f t="shared" si="160"/>
        <v>0</v>
      </c>
      <c r="O141" s="7">
        <f t="shared" si="128"/>
        <v>0</v>
      </c>
      <c r="P141" s="26"/>
    </row>
    <row r="142" spans="1:16">
      <c r="A142" s="57">
        <f t="shared" si="157"/>
        <v>0</v>
      </c>
      <c r="B142" s="948">
        <f t="shared" si="157"/>
        <v>0</v>
      </c>
      <c r="C142" s="949"/>
      <c r="D142" s="949"/>
      <c r="E142" s="949"/>
      <c r="F142" s="58">
        <f>SUM(W95*1.03)</f>
        <v>0</v>
      </c>
      <c r="G142" s="894"/>
      <c r="H142" s="894"/>
      <c r="I142" s="894"/>
      <c r="J142" s="59">
        <f>F142*G142</f>
        <v>0</v>
      </c>
      <c r="K142" s="896">
        <f>K48</f>
        <v>0.50519999999999998</v>
      </c>
      <c r="L142" s="896"/>
      <c r="M142" s="13">
        <f>J142*K142</f>
        <v>0</v>
      </c>
      <c r="N142" s="45">
        <f>J142+M142</f>
        <v>0</v>
      </c>
      <c r="O142" s="7">
        <f t="shared" si="128"/>
        <v>0</v>
      </c>
      <c r="P142" s="26"/>
    </row>
    <row r="143" spans="1:16" ht="14.4" thickBot="1">
      <c r="A143" s="990" t="s">
        <v>39</v>
      </c>
      <c r="B143" s="991"/>
      <c r="C143" s="991"/>
      <c r="D143" s="991"/>
      <c r="E143" s="991"/>
      <c r="F143" s="991"/>
      <c r="G143" s="991"/>
      <c r="H143" s="991"/>
      <c r="I143" s="992"/>
      <c r="J143" s="150">
        <f>SUM(J138:J142)</f>
        <v>0</v>
      </c>
      <c r="K143" s="993"/>
      <c r="L143" s="994"/>
      <c r="M143" s="151">
        <f>SUM(M138:M142)</f>
        <v>0</v>
      </c>
      <c r="N143" s="152">
        <f>SUM(N138:N142)</f>
        <v>0</v>
      </c>
      <c r="O143" s="144">
        <f>SUM(O138:O142)</f>
        <v>0</v>
      </c>
      <c r="P143" s="145">
        <f>SUM(P138:P142)</f>
        <v>0</v>
      </c>
    </row>
    <row r="144" spans="1:16" ht="31.8" thickBot="1">
      <c r="A144" s="264" t="s">
        <v>89</v>
      </c>
      <c r="B144" s="1013" t="s">
        <v>90</v>
      </c>
      <c r="C144" s="1013"/>
      <c r="D144" s="1013"/>
      <c r="E144" s="265" t="s">
        <v>91</v>
      </c>
      <c r="F144" s="266" t="s">
        <v>58</v>
      </c>
      <c r="G144" s="267" t="s">
        <v>59</v>
      </c>
      <c r="H144" s="1013" t="s">
        <v>92</v>
      </c>
      <c r="I144" s="1013"/>
      <c r="J144" s="268" t="s">
        <v>43</v>
      </c>
      <c r="K144" s="1014" t="s">
        <v>93</v>
      </c>
      <c r="L144" s="1014"/>
      <c r="M144" s="268" t="s">
        <v>45</v>
      </c>
      <c r="N144" s="269" t="s">
        <v>88</v>
      </c>
      <c r="O144" s="270" t="s">
        <v>47</v>
      </c>
      <c r="P144" s="271" t="s">
        <v>48</v>
      </c>
    </row>
    <row r="145" spans="1:16">
      <c r="A145" s="195" t="s">
        <v>94</v>
      </c>
      <c r="B145" s="925" t="s">
        <v>103</v>
      </c>
      <c r="C145" s="925"/>
      <c r="D145" s="925"/>
      <c r="E145" s="55">
        <v>9000</v>
      </c>
      <c r="F145" s="240" t="s">
        <v>96</v>
      </c>
      <c r="G145" s="241" t="s">
        <v>96</v>
      </c>
      <c r="H145" s="961"/>
      <c r="I145" s="961"/>
      <c r="J145" s="59">
        <f>E145*H145</f>
        <v>0</v>
      </c>
      <c r="K145" s="923" t="s">
        <v>96</v>
      </c>
      <c r="L145" s="924"/>
      <c r="M145" s="13">
        <f>J145*L145</f>
        <v>0</v>
      </c>
      <c r="N145" s="14">
        <f>J145+M145</f>
        <v>0</v>
      </c>
      <c r="O145" s="7">
        <f t="shared" ref="O145:O153" si="161">N145-P145</f>
        <v>0</v>
      </c>
      <c r="P145" s="8"/>
    </row>
    <row r="146" spans="1:16">
      <c r="A146" s="198" t="s">
        <v>94</v>
      </c>
      <c r="B146" s="925" t="s">
        <v>104</v>
      </c>
      <c r="C146" s="925"/>
      <c r="D146" s="925"/>
      <c r="E146" s="55">
        <v>4500</v>
      </c>
      <c r="F146" s="240" t="s">
        <v>96</v>
      </c>
      <c r="G146" s="242" t="s">
        <v>96</v>
      </c>
      <c r="H146" s="961"/>
      <c r="I146" s="961"/>
      <c r="J146" s="59">
        <f>E146*H146</f>
        <v>0</v>
      </c>
      <c r="K146" s="923">
        <f>'[1]Yr 1'!K223:L223</f>
        <v>0</v>
      </c>
      <c r="L146" s="924"/>
      <c r="M146" s="5">
        <f>J146*L146</f>
        <v>0</v>
      </c>
      <c r="N146" s="6">
        <f>J146+M146</f>
        <v>0</v>
      </c>
      <c r="O146" s="7">
        <f t="shared" si="161"/>
        <v>0</v>
      </c>
      <c r="P146" s="8"/>
    </row>
    <row r="147" spans="1:16">
      <c r="A147" s="1006" t="s">
        <v>39</v>
      </c>
      <c r="B147" s="1007"/>
      <c r="C147" s="1007"/>
      <c r="D147" s="1007"/>
      <c r="E147" s="1007"/>
      <c r="F147" s="1007"/>
      <c r="G147" s="1007"/>
      <c r="H147" s="1007"/>
      <c r="I147" s="1008"/>
      <c r="J147" s="272">
        <f>SUM(J145:J146)</f>
        <v>0</v>
      </c>
      <c r="K147" s="1009"/>
      <c r="L147" s="1010"/>
      <c r="M147" s="273">
        <f>SUM(M145:M146)</f>
        <v>0</v>
      </c>
      <c r="N147" s="274">
        <f>SUM(N145:N146)</f>
        <v>0</v>
      </c>
      <c r="O147" s="275">
        <f>SUM(O145:O146)</f>
        <v>0</v>
      </c>
      <c r="P147" s="276">
        <f>SUM(P145:P146)</f>
        <v>0</v>
      </c>
    </row>
    <row r="148" spans="1:16">
      <c r="A148" s="198" t="s">
        <v>99</v>
      </c>
      <c r="B148" s="949" t="s">
        <v>100</v>
      </c>
      <c r="C148" s="949"/>
      <c r="D148" s="949"/>
      <c r="E148" s="949"/>
      <c r="F148" s="200">
        <f t="shared" ref="F148:F153" si="162">W101*1.03</f>
        <v>0</v>
      </c>
      <c r="G148" s="162"/>
      <c r="H148" s="961"/>
      <c r="I148" s="961"/>
      <c r="J148" s="59">
        <f>F148*G148*H148</f>
        <v>0</v>
      </c>
      <c r="K148" s="923" t="s">
        <v>96</v>
      </c>
      <c r="L148" s="924"/>
      <c r="M148" s="5">
        <f>J148*L148</f>
        <v>0</v>
      </c>
      <c r="N148" s="6">
        <f>J148+M148</f>
        <v>0</v>
      </c>
      <c r="O148" s="7">
        <f t="shared" si="161"/>
        <v>0</v>
      </c>
      <c r="P148" s="8"/>
    </row>
    <row r="149" spans="1:16">
      <c r="A149" s="198" t="s">
        <v>99</v>
      </c>
      <c r="B149" s="949" t="s">
        <v>100</v>
      </c>
      <c r="C149" s="949"/>
      <c r="D149" s="949"/>
      <c r="E149" s="949"/>
      <c r="F149" s="200">
        <f t="shared" si="162"/>
        <v>0</v>
      </c>
      <c r="G149" s="162"/>
      <c r="H149" s="981"/>
      <c r="I149" s="982"/>
      <c r="J149" s="59">
        <f t="shared" ref="J149:J150" si="163">F149*G149*H149</f>
        <v>0</v>
      </c>
      <c r="K149" s="923" t="s">
        <v>96</v>
      </c>
      <c r="L149" s="924"/>
      <c r="M149" s="5">
        <f t="shared" ref="M149:M150" si="164">J149*L149</f>
        <v>0</v>
      </c>
      <c r="N149" s="6">
        <f t="shared" ref="N149:N150" si="165">J149+M149</f>
        <v>0</v>
      </c>
      <c r="O149" s="7">
        <f t="shared" si="161"/>
        <v>0</v>
      </c>
      <c r="P149" s="8"/>
    </row>
    <row r="150" spans="1:16">
      <c r="A150" s="198" t="s">
        <v>99</v>
      </c>
      <c r="B150" s="949" t="s">
        <v>100</v>
      </c>
      <c r="C150" s="949"/>
      <c r="D150" s="949"/>
      <c r="E150" s="949"/>
      <c r="F150" s="200">
        <f t="shared" si="162"/>
        <v>0</v>
      </c>
      <c r="G150" s="162"/>
      <c r="H150" s="981"/>
      <c r="I150" s="982"/>
      <c r="J150" s="59">
        <f t="shared" si="163"/>
        <v>0</v>
      </c>
      <c r="K150" s="923" t="s">
        <v>96</v>
      </c>
      <c r="L150" s="924"/>
      <c r="M150" s="5">
        <f t="shared" si="164"/>
        <v>0</v>
      </c>
      <c r="N150" s="6">
        <f t="shared" si="165"/>
        <v>0</v>
      </c>
      <c r="O150" s="7">
        <f t="shared" si="161"/>
        <v>0</v>
      </c>
      <c r="P150" s="8"/>
    </row>
    <row r="151" spans="1:16">
      <c r="A151" s="198" t="s">
        <v>99</v>
      </c>
      <c r="B151" s="949" t="s">
        <v>101</v>
      </c>
      <c r="C151" s="949"/>
      <c r="D151" s="949"/>
      <c r="E151" s="949"/>
      <c r="F151" s="200">
        <f t="shared" si="162"/>
        <v>0</v>
      </c>
      <c r="G151" s="162"/>
      <c r="H151" s="961"/>
      <c r="I151" s="961"/>
      <c r="J151" s="277">
        <f>F151*G151*H151</f>
        <v>0</v>
      </c>
      <c r="K151" s="923">
        <v>7.6499999999999999E-2</v>
      </c>
      <c r="L151" s="924"/>
      <c r="M151" s="5">
        <f>J151*K151</f>
        <v>0</v>
      </c>
      <c r="N151" s="6">
        <f>J151+M151</f>
        <v>0</v>
      </c>
      <c r="O151" s="202">
        <f t="shared" si="161"/>
        <v>0</v>
      </c>
      <c r="P151" s="8"/>
    </row>
    <row r="152" spans="1:16">
      <c r="A152" s="198" t="s">
        <v>99</v>
      </c>
      <c r="B152" s="949" t="s">
        <v>101</v>
      </c>
      <c r="C152" s="949"/>
      <c r="D152" s="949"/>
      <c r="E152" s="949"/>
      <c r="F152" s="200">
        <f t="shared" si="162"/>
        <v>0</v>
      </c>
      <c r="G152" s="162"/>
      <c r="H152" s="244"/>
      <c r="I152" s="243"/>
      <c r="J152" s="277">
        <f t="shared" ref="J152:J153" si="166">F152*G152*H152</f>
        <v>0</v>
      </c>
      <c r="K152" s="923">
        <v>7.6499999999999999E-2</v>
      </c>
      <c r="L152" s="924"/>
      <c r="M152" s="5">
        <f t="shared" ref="M152:M153" si="167">J152*K152</f>
        <v>0</v>
      </c>
      <c r="N152" s="6">
        <f t="shared" ref="N152:N153" si="168">J152+M152</f>
        <v>0</v>
      </c>
      <c r="O152" s="202">
        <f t="shared" si="161"/>
        <v>0</v>
      </c>
      <c r="P152" s="8"/>
    </row>
    <row r="153" spans="1:16">
      <c r="A153" s="198" t="s">
        <v>99</v>
      </c>
      <c r="B153" s="949" t="s">
        <v>101</v>
      </c>
      <c r="C153" s="949"/>
      <c r="D153" s="949"/>
      <c r="E153" s="949"/>
      <c r="F153" s="200">
        <f t="shared" si="162"/>
        <v>0</v>
      </c>
      <c r="G153" s="162"/>
      <c r="H153" s="244"/>
      <c r="I153" s="243"/>
      <c r="J153" s="277">
        <f t="shared" si="166"/>
        <v>0</v>
      </c>
      <c r="K153" s="923">
        <v>7.6499999999999999E-2</v>
      </c>
      <c r="L153" s="924"/>
      <c r="M153" s="5">
        <f t="shared" si="167"/>
        <v>0</v>
      </c>
      <c r="N153" s="6">
        <f t="shared" si="168"/>
        <v>0</v>
      </c>
      <c r="O153" s="202">
        <f t="shared" si="161"/>
        <v>0</v>
      </c>
      <c r="P153" s="8"/>
    </row>
    <row r="154" spans="1:16" ht="14.4" thickBot="1">
      <c r="A154" s="1006" t="s">
        <v>39</v>
      </c>
      <c r="B154" s="1007"/>
      <c r="C154" s="1007"/>
      <c r="D154" s="1007"/>
      <c r="E154" s="1007"/>
      <c r="F154" s="1007"/>
      <c r="G154" s="1007"/>
      <c r="H154" s="1007"/>
      <c r="I154" s="1008"/>
      <c r="J154" s="278">
        <f>SUM(J148:J153)</f>
        <v>0</v>
      </c>
      <c r="K154" s="1009"/>
      <c r="L154" s="1010"/>
      <c r="M154" s="279">
        <f>SUM(M148:M153)</f>
        <v>0</v>
      </c>
      <c r="N154" s="280">
        <f>SUM(N148:N153)</f>
        <v>0</v>
      </c>
      <c r="O154" s="281">
        <f>SUM(O148:O153)</f>
        <v>0</v>
      </c>
      <c r="P154" s="282">
        <f>SUM(P148:P153)</f>
        <v>0</v>
      </c>
    </row>
    <row r="155" spans="1:16" ht="14.4" thickBot="1">
      <c r="A155" s="283"/>
      <c r="B155" s="284"/>
      <c r="C155" s="284"/>
      <c r="D155" s="285"/>
      <c r="E155" s="285"/>
      <c r="F155" s="285"/>
      <c r="G155" s="285"/>
      <c r="H155" s="284" t="s">
        <v>102</v>
      </c>
      <c r="I155" s="286"/>
      <c r="J155" s="287">
        <f>SUM(J126+J136+J143+J147+J154)</f>
        <v>0</v>
      </c>
      <c r="K155" s="996"/>
      <c r="L155" s="997"/>
      <c r="M155" s="288">
        <f>SUM(M126+M136+M143+M147+M154)</f>
        <v>0</v>
      </c>
      <c r="N155" s="289">
        <f>+N126+N136+N143+N147+N154</f>
        <v>0</v>
      </c>
      <c r="O155" s="290">
        <f>SUM(O126+O136+O143+O147+O154)</f>
        <v>0</v>
      </c>
      <c r="P155" s="291">
        <f>SUM(P126+P136+P143+P147+P154)</f>
        <v>0</v>
      </c>
    </row>
  </sheetData>
  <dataConsolidate/>
  <mergeCells count="501">
    <mergeCell ref="U7:V7"/>
    <mergeCell ref="X7:Y7"/>
    <mergeCell ref="AA7:AB7"/>
    <mergeCell ref="U8:V8"/>
    <mergeCell ref="X8:Y8"/>
    <mergeCell ref="AA8:AB8"/>
    <mergeCell ref="Y97:Z97"/>
    <mergeCell ref="A154:I154"/>
    <mergeCell ref="K154:L154"/>
    <mergeCell ref="B146:D146"/>
    <mergeCell ref="H146:I146"/>
    <mergeCell ref="K146:L146"/>
    <mergeCell ref="A147:I147"/>
    <mergeCell ref="K147:L147"/>
    <mergeCell ref="B148:E148"/>
    <mergeCell ref="H148:I148"/>
    <mergeCell ref="K148:L148"/>
    <mergeCell ref="AB108:AC108"/>
    <mergeCell ref="B144:D144"/>
    <mergeCell ref="H144:I144"/>
    <mergeCell ref="K144:L144"/>
    <mergeCell ref="B145:D145"/>
    <mergeCell ref="H145:I145"/>
    <mergeCell ref="K145:L145"/>
    <mergeCell ref="K155:L155"/>
    <mergeCell ref="B151:E151"/>
    <mergeCell ref="H151:I151"/>
    <mergeCell ref="K151:L151"/>
    <mergeCell ref="B152:E152"/>
    <mergeCell ref="K152:L152"/>
    <mergeCell ref="B153:E153"/>
    <mergeCell ref="K153:L153"/>
    <mergeCell ref="B149:E149"/>
    <mergeCell ref="H149:I149"/>
    <mergeCell ref="K149:L149"/>
    <mergeCell ref="B150:E150"/>
    <mergeCell ref="H150:I150"/>
    <mergeCell ref="K150:L150"/>
    <mergeCell ref="B142:E142"/>
    <mergeCell ref="G142:I142"/>
    <mergeCell ref="K142:L142"/>
    <mergeCell ref="A143:I143"/>
    <mergeCell ref="K143:L143"/>
    <mergeCell ref="B140:E140"/>
    <mergeCell ref="G140:I140"/>
    <mergeCell ref="K140:L140"/>
    <mergeCell ref="B141:E141"/>
    <mergeCell ref="G141:I141"/>
    <mergeCell ref="K141:L141"/>
    <mergeCell ref="S105:V105"/>
    <mergeCell ref="AB105:AC105"/>
    <mergeCell ref="S106:V106"/>
    <mergeCell ref="AB106:AC106"/>
    <mergeCell ref="R107:Z107"/>
    <mergeCell ref="AB107:AC107"/>
    <mergeCell ref="K108:L108"/>
    <mergeCell ref="K139:L139"/>
    <mergeCell ref="A126:I126"/>
    <mergeCell ref="K126:L126"/>
    <mergeCell ref="A136:I136"/>
    <mergeCell ref="K136:L136"/>
    <mergeCell ref="B137:E137"/>
    <mergeCell ref="G137:I137"/>
    <mergeCell ref="K137:L137"/>
    <mergeCell ref="D124:F124"/>
    <mergeCell ref="G124:I124"/>
    <mergeCell ref="K124:L124"/>
    <mergeCell ref="D125:F125"/>
    <mergeCell ref="G118:I118"/>
    <mergeCell ref="K118:L118"/>
    <mergeCell ref="D119:F119"/>
    <mergeCell ref="D120:F120"/>
    <mergeCell ref="G120:I120"/>
    <mergeCell ref="K120:L120"/>
    <mergeCell ref="D121:F121"/>
    <mergeCell ref="G121:I121"/>
    <mergeCell ref="K121:L121"/>
    <mergeCell ref="D118:F118"/>
    <mergeCell ref="B139:E139"/>
    <mergeCell ref="G139:I139"/>
    <mergeCell ref="B138:E138"/>
    <mergeCell ref="G138:I138"/>
    <mergeCell ref="K138:L138"/>
    <mergeCell ref="G125:I125"/>
    <mergeCell ref="K125:L125"/>
    <mergeCell ref="D122:F122"/>
    <mergeCell ref="G122:I122"/>
    <mergeCell ref="K122:L122"/>
    <mergeCell ref="D123:F123"/>
    <mergeCell ref="G123:I123"/>
    <mergeCell ref="K123:L123"/>
    <mergeCell ref="G119:I119"/>
    <mergeCell ref="K119:L119"/>
    <mergeCell ref="S103:V103"/>
    <mergeCell ref="Y103:Z103"/>
    <mergeCell ref="AB103:AC103"/>
    <mergeCell ref="S104:V104"/>
    <mergeCell ref="Y104:Z104"/>
    <mergeCell ref="AB104:AC104"/>
    <mergeCell ref="R100:Z100"/>
    <mergeCell ref="AB100:AC100"/>
    <mergeCell ref="S101:V101"/>
    <mergeCell ref="Y101:Z101"/>
    <mergeCell ref="AB101:AC101"/>
    <mergeCell ref="S102:V102"/>
    <mergeCell ref="Y102:Z102"/>
    <mergeCell ref="AB102:AC102"/>
    <mergeCell ref="A107:I107"/>
    <mergeCell ref="K107:L107"/>
    <mergeCell ref="B104:E104"/>
    <mergeCell ref="H104:I104"/>
    <mergeCell ref="K104:L104"/>
    <mergeCell ref="B105:E105"/>
    <mergeCell ref="K105:L105"/>
    <mergeCell ref="B106:E106"/>
    <mergeCell ref="K106:L106"/>
    <mergeCell ref="R60:Z60"/>
    <mergeCell ref="AB60:AC60"/>
    <mergeCell ref="AB61:AC61"/>
    <mergeCell ref="B97:D97"/>
    <mergeCell ref="H97:I97"/>
    <mergeCell ref="K97:L97"/>
    <mergeCell ref="S58:V58"/>
    <mergeCell ref="Y58:Z58"/>
    <mergeCell ref="AB58:AC58"/>
    <mergeCell ref="S59:V59"/>
    <mergeCell ref="Y59:Z59"/>
    <mergeCell ref="AB59:AC59"/>
    <mergeCell ref="A60:I60"/>
    <mergeCell ref="K60:L60"/>
    <mergeCell ref="K61:L61"/>
    <mergeCell ref="S93:V93"/>
    <mergeCell ref="X93:Z93"/>
    <mergeCell ref="AB93:AC93"/>
    <mergeCell ref="S94:V94"/>
    <mergeCell ref="X94:Z94"/>
    <mergeCell ref="AB94:AC94"/>
    <mergeCell ref="S91:V91"/>
    <mergeCell ref="X91:Z91"/>
    <mergeCell ref="AB91:AC91"/>
    <mergeCell ref="S56:V56"/>
    <mergeCell ref="Y56:Z56"/>
    <mergeCell ref="AB56:AC56"/>
    <mergeCell ref="S57:V57"/>
    <mergeCell ref="Y57:Z57"/>
    <mergeCell ref="AB57:AC57"/>
    <mergeCell ref="R53:Z53"/>
    <mergeCell ref="AB53:AC53"/>
    <mergeCell ref="S54:V54"/>
    <mergeCell ref="Y54:Z54"/>
    <mergeCell ref="AB54:AC54"/>
    <mergeCell ref="S55:V55"/>
    <mergeCell ref="Y55:Z55"/>
    <mergeCell ref="AB55:AC55"/>
    <mergeCell ref="B55:E55"/>
    <mergeCell ref="H55:I55"/>
    <mergeCell ref="K55:L55"/>
    <mergeCell ref="B56:E56"/>
    <mergeCell ref="H56:I56"/>
    <mergeCell ref="K56:L56"/>
    <mergeCell ref="H52:I52"/>
    <mergeCell ref="K52:L52"/>
    <mergeCell ref="A53:I53"/>
    <mergeCell ref="B59:E59"/>
    <mergeCell ref="H59:I59"/>
    <mergeCell ref="K59:L59"/>
    <mergeCell ref="B57:E57"/>
    <mergeCell ref="H57:I57"/>
    <mergeCell ref="K57:L57"/>
    <mergeCell ref="B58:E58"/>
    <mergeCell ref="H58:I58"/>
    <mergeCell ref="K58:L58"/>
    <mergeCell ref="D116:F116"/>
    <mergeCell ref="G116:I116"/>
    <mergeCell ref="K116:L116"/>
    <mergeCell ref="D117:F117"/>
    <mergeCell ref="G117:I117"/>
    <mergeCell ref="K117:L117"/>
    <mergeCell ref="D114:F114"/>
    <mergeCell ref="G114:I114"/>
    <mergeCell ref="K114:L114"/>
    <mergeCell ref="D115:F115"/>
    <mergeCell ref="G115:I115"/>
    <mergeCell ref="K115:L115"/>
    <mergeCell ref="D112:F112"/>
    <mergeCell ref="G112:I112"/>
    <mergeCell ref="K112:L112"/>
    <mergeCell ref="D113:F113"/>
    <mergeCell ref="G113:I113"/>
    <mergeCell ref="K113:L113"/>
    <mergeCell ref="S95:V95"/>
    <mergeCell ref="X95:Z95"/>
    <mergeCell ref="AB95:AC95"/>
    <mergeCell ref="R96:Z96"/>
    <mergeCell ref="AB96:AC96"/>
    <mergeCell ref="G111:P111"/>
    <mergeCell ref="A96:I96"/>
    <mergeCell ref="K96:L96"/>
    <mergeCell ref="B102:E102"/>
    <mergeCell ref="H102:I102"/>
    <mergeCell ref="K102:L102"/>
    <mergeCell ref="B103:E103"/>
    <mergeCell ref="H103:I103"/>
    <mergeCell ref="K103:L103"/>
    <mergeCell ref="H99:I99"/>
    <mergeCell ref="K99:L99"/>
    <mergeCell ref="A100:I100"/>
    <mergeCell ref="K100:L100"/>
    <mergeCell ref="B98:D98"/>
    <mergeCell ref="H98:I98"/>
    <mergeCell ref="K98:L98"/>
    <mergeCell ref="B99:D99"/>
    <mergeCell ref="B101:E101"/>
    <mergeCell ref="H101:I101"/>
    <mergeCell ref="S92:V92"/>
    <mergeCell ref="X92:Z92"/>
    <mergeCell ref="AB92:AC92"/>
    <mergeCell ref="B95:E95"/>
    <mergeCell ref="G95:I95"/>
    <mergeCell ref="K95:L95"/>
    <mergeCell ref="B94:E94"/>
    <mergeCell ref="G94:I94"/>
    <mergeCell ref="K94:L94"/>
    <mergeCell ref="S98:U98"/>
    <mergeCell ref="Y98:Z98"/>
    <mergeCell ref="AB98:AC98"/>
    <mergeCell ref="S99:U99"/>
    <mergeCell ref="Y99:Z99"/>
    <mergeCell ref="AB99:AC99"/>
    <mergeCell ref="K101:L101"/>
    <mergeCell ref="R89:Z89"/>
    <mergeCell ref="AB89:AC89"/>
    <mergeCell ref="S90:V90"/>
    <mergeCell ref="X90:Z90"/>
    <mergeCell ref="AB90:AC90"/>
    <mergeCell ref="U77:W77"/>
    <mergeCell ref="X77:Z77"/>
    <mergeCell ref="AB77:AC77"/>
    <mergeCell ref="U78:W78"/>
    <mergeCell ref="X78:Z78"/>
    <mergeCell ref="AB78:AC78"/>
    <mergeCell ref="AB76:AC76"/>
    <mergeCell ref="U73:W73"/>
    <mergeCell ref="X73:Z73"/>
    <mergeCell ref="AB73:AC73"/>
    <mergeCell ref="U74:W74"/>
    <mergeCell ref="X74:Z74"/>
    <mergeCell ref="AB74:AC74"/>
    <mergeCell ref="R79:Z79"/>
    <mergeCell ref="AB79:AC79"/>
    <mergeCell ref="K76:L76"/>
    <mergeCell ref="U67:W67"/>
    <mergeCell ref="X67:Z67"/>
    <mergeCell ref="AB67:AC67"/>
    <mergeCell ref="U68:W68"/>
    <mergeCell ref="X68:Z68"/>
    <mergeCell ref="AB68:AC68"/>
    <mergeCell ref="U66:W66"/>
    <mergeCell ref="X66:Z66"/>
    <mergeCell ref="AB66:AC66"/>
    <mergeCell ref="U71:W71"/>
    <mergeCell ref="X71:Z71"/>
    <mergeCell ref="AB71:AC71"/>
    <mergeCell ref="U72:W72"/>
    <mergeCell ref="X72:Z72"/>
    <mergeCell ref="AB72:AC72"/>
    <mergeCell ref="U70:W70"/>
    <mergeCell ref="X70:Z70"/>
    <mergeCell ref="AB70:AC70"/>
    <mergeCell ref="U75:W75"/>
    <mergeCell ref="X75:Z75"/>
    <mergeCell ref="AB75:AC75"/>
    <mergeCell ref="U76:W76"/>
    <mergeCell ref="X76:Z76"/>
    <mergeCell ref="U69:W69"/>
    <mergeCell ref="X69:Z69"/>
    <mergeCell ref="AB69:AC69"/>
    <mergeCell ref="B93:E93"/>
    <mergeCell ref="G93:I93"/>
    <mergeCell ref="K93:L93"/>
    <mergeCell ref="D74:F74"/>
    <mergeCell ref="G74:I74"/>
    <mergeCell ref="K74:L74"/>
    <mergeCell ref="B91:E91"/>
    <mergeCell ref="G91:I91"/>
    <mergeCell ref="K91:L91"/>
    <mergeCell ref="B92:E92"/>
    <mergeCell ref="G92:I92"/>
    <mergeCell ref="K92:L92"/>
    <mergeCell ref="A79:I79"/>
    <mergeCell ref="K79:L79"/>
    <mergeCell ref="A89:I89"/>
    <mergeCell ref="K89:L89"/>
    <mergeCell ref="B90:E90"/>
    <mergeCell ref="G90:I90"/>
    <mergeCell ref="D77:F77"/>
    <mergeCell ref="G77:I77"/>
    <mergeCell ref="K77:L77"/>
    <mergeCell ref="K90:L90"/>
    <mergeCell ref="D71:F71"/>
    <mergeCell ref="G71:I71"/>
    <mergeCell ref="K71:L71"/>
    <mergeCell ref="D72:F72"/>
    <mergeCell ref="G72:I72"/>
    <mergeCell ref="K72:L72"/>
    <mergeCell ref="D69:F69"/>
    <mergeCell ref="G69:I69"/>
    <mergeCell ref="K69:L69"/>
    <mergeCell ref="D70:F70"/>
    <mergeCell ref="G70:I70"/>
    <mergeCell ref="K70:L70"/>
    <mergeCell ref="D73:F73"/>
    <mergeCell ref="G73:I73"/>
    <mergeCell ref="K73:L73"/>
    <mergeCell ref="D78:F78"/>
    <mergeCell ref="G78:I78"/>
    <mergeCell ref="K78:L78"/>
    <mergeCell ref="D75:F75"/>
    <mergeCell ref="G75:I75"/>
    <mergeCell ref="K75:L75"/>
    <mergeCell ref="D76:F76"/>
    <mergeCell ref="G76:I76"/>
    <mergeCell ref="D67:F67"/>
    <mergeCell ref="G67:I67"/>
    <mergeCell ref="K67:L67"/>
    <mergeCell ref="D68:F68"/>
    <mergeCell ref="G68:I68"/>
    <mergeCell ref="K68:L68"/>
    <mergeCell ref="D65:F65"/>
    <mergeCell ref="G65:I65"/>
    <mergeCell ref="K65:L65"/>
    <mergeCell ref="D66:F66"/>
    <mergeCell ref="G66:I66"/>
    <mergeCell ref="K66:L66"/>
    <mergeCell ref="E64:F64"/>
    <mergeCell ref="G64:P64"/>
    <mergeCell ref="S50:U50"/>
    <mergeCell ref="Y50:Z50"/>
    <mergeCell ref="AB50:AC50"/>
    <mergeCell ref="B48:E48"/>
    <mergeCell ref="G48:I48"/>
    <mergeCell ref="K48:L48"/>
    <mergeCell ref="A49:I49"/>
    <mergeCell ref="K49:L49"/>
    <mergeCell ref="X64:AG64"/>
    <mergeCell ref="K53:L53"/>
    <mergeCell ref="B54:E54"/>
    <mergeCell ref="H54:I54"/>
    <mergeCell ref="K54:L54"/>
    <mergeCell ref="B50:D50"/>
    <mergeCell ref="H50:I50"/>
    <mergeCell ref="K50:L50"/>
    <mergeCell ref="B51:D51"/>
    <mergeCell ref="H51:I51"/>
    <mergeCell ref="K51:L51"/>
    <mergeCell ref="B52:D52"/>
    <mergeCell ref="S51:U51"/>
    <mergeCell ref="Y51:Z51"/>
    <mergeCell ref="U65:W65"/>
    <mergeCell ref="X65:Z65"/>
    <mergeCell ref="S46:V46"/>
    <mergeCell ref="X46:Z46"/>
    <mergeCell ref="AB46:AC46"/>
    <mergeCell ref="S47:V47"/>
    <mergeCell ref="X47:Z47"/>
    <mergeCell ref="AB47:AC47"/>
    <mergeCell ref="S44:V44"/>
    <mergeCell ref="X44:Z44"/>
    <mergeCell ref="AB44:AC44"/>
    <mergeCell ref="S45:V45"/>
    <mergeCell ref="X45:Z45"/>
    <mergeCell ref="AB45:AC45"/>
    <mergeCell ref="S48:V48"/>
    <mergeCell ref="X48:Z48"/>
    <mergeCell ref="AB48:AC48"/>
    <mergeCell ref="R49:Z49"/>
    <mergeCell ref="AB49:AC49"/>
    <mergeCell ref="AB65:AC65"/>
    <mergeCell ref="AB51:AC51"/>
    <mergeCell ref="S52:U52"/>
    <mergeCell ref="Y52:Z52"/>
    <mergeCell ref="AB52:AC52"/>
    <mergeCell ref="R32:Z32"/>
    <mergeCell ref="AB32:AC32"/>
    <mergeCell ref="R42:Z42"/>
    <mergeCell ref="AB42:AC42"/>
    <mergeCell ref="S43:V43"/>
    <mergeCell ref="X43:Z43"/>
    <mergeCell ref="AB43:AC43"/>
    <mergeCell ref="U30:W30"/>
    <mergeCell ref="X30:Z30"/>
    <mergeCell ref="AB30:AC30"/>
    <mergeCell ref="U31:W31"/>
    <mergeCell ref="X31:Z31"/>
    <mergeCell ref="AB31:AC31"/>
    <mergeCell ref="U28:W28"/>
    <mergeCell ref="X28:Z28"/>
    <mergeCell ref="AB28:AC28"/>
    <mergeCell ref="U29:W29"/>
    <mergeCell ref="X29:Z29"/>
    <mergeCell ref="AB29:AC29"/>
    <mergeCell ref="U26:W26"/>
    <mergeCell ref="X26:Z26"/>
    <mergeCell ref="AB26:AC26"/>
    <mergeCell ref="U27:W27"/>
    <mergeCell ref="X27:Z27"/>
    <mergeCell ref="AB27:AC27"/>
    <mergeCell ref="U24:W24"/>
    <mergeCell ref="X24:Z24"/>
    <mergeCell ref="AB24:AC24"/>
    <mergeCell ref="U25:W25"/>
    <mergeCell ref="X25:Z25"/>
    <mergeCell ref="AB25:AC25"/>
    <mergeCell ref="U22:W22"/>
    <mergeCell ref="X22:Z22"/>
    <mergeCell ref="AB22:AC22"/>
    <mergeCell ref="U23:W23"/>
    <mergeCell ref="X23:Z23"/>
    <mergeCell ref="AB23:AC23"/>
    <mergeCell ref="U20:W20"/>
    <mergeCell ref="X20:Z20"/>
    <mergeCell ref="AB20:AC20"/>
    <mergeCell ref="U21:W21"/>
    <mergeCell ref="X21:Z21"/>
    <mergeCell ref="AB21:AC21"/>
    <mergeCell ref="V17:W17"/>
    <mergeCell ref="X17:AG17"/>
    <mergeCell ref="U18:W18"/>
    <mergeCell ref="X18:Z18"/>
    <mergeCell ref="AB18:AC18"/>
    <mergeCell ref="U19:W19"/>
    <mergeCell ref="X19:Z19"/>
    <mergeCell ref="AB19:AC19"/>
    <mergeCell ref="B46:E46"/>
    <mergeCell ref="G46:I46"/>
    <mergeCell ref="K46:L46"/>
    <mergeCell ref="B47:E47"/>
    <mergeCell ref="G47:I47"/>
    <mergeCell ref="K47:L47"/>
    <mergeCell ref="B44:E44"/>
    <mergeCell ref="G44:I44"/>
    <mergeCell ref="K44:L44"/>
    <mergeCell ref="B45:E45"/>
    <mergeCell ref="G45:I45"/>
    <mergeCell ref="K45:L45"/>
    <mergeCell ref="A32:I32"/>
    <mergeCell ref="K32:L32"/>
    <mergeCell ref="A42:I42"/>
    <mergeCell ref="K42:L42"/>
    <mergeCell ref="B43:E43"/>
    <mergeCell ref="G43:I43"/>
    <mergeCell ref="K43:L43"/>
    <mergeCell ref="D30:F30"/>
    <mergeCell ref="G30:I30"/>
    <mergeCell ref="K30:L30"/>
    <mergeCell ref="D31:F31"/>
    <mergeCell ref="G31:I31"/>
    <mergeCell ref="K31:L31"/>
    <mergeCell ref="D28:F28"/>
    <mergeCell ref="G28:I28"/>
    <mergeCell ref="K28:L28"/>
    <mergeCell ref="D29:F29"/>
    <mergeCell ref="G29:I29"/>
    <mergeCell ref="K29:L29"/>
    <mergeCell ref="D26:F26"/>
    <mergeCell ref="G26:I26"/>
    <mergeCell ref="K26:L26"/>
    <mergeCell ref="D27:F27"/>
    <mergeCell ref="G27:I27"/>
    <mergeCell ref="K27:L27"/>
    <mergeCell ref="D24:F24"/>
    <mergeCell ref="G24:I24"/>
    <mergeCell ref="K24:L24"/>
    <mergeCell ref="D25:F25"/>
    <mergeCell ref="G25:I25"/>
    <mergeCell ref="K25:L25"/>
    <mergeCell ref="D22:F22"/>
    <mergeCell ref="G22:I22"/>
    <mergeCell ref="K22:L22"/>
    <mergeCell ref="D23:F23"/>
    <mergeCell ref="G23:I23"/>
    <mergeCell ref="K23:L23"/>
    <mergeCell ref="J3:K3"/>
    <mergeCell ref="J5:K5"/>
    <mergeCell ref="J6:K6"/>
    <mergeCell ref="J7:K7"/>
    <mergeCell ref="J9:K9"/>
    <mergeCell ref="D20:F20"/>
    <mergeCell ref="G20:I20"/>
    <mergeCell ref="K20:L20"/>
    <mergeCell ref="D21:F21"/>
    <mergeCell ref="G21:I21"/>
    <mergeCell ref="K21:L21"/>
    <mergeCell ref="E17:F17"/>
    <mergeCell ref="G17:P17"/>
    <mergeCell ref="D18:F18"/>
    <mergeCell ref="G18:I18"/>
    <mergeCell ref="K18:L18"/>
    <mergeCell ref="D19:F19"/>
    <mergeCell ref="G19:I19"/>
    <mergeCell ref="K19:L19"/>
  </mergeCells>
  <phoneticPr fontId="31" type="noConversion"/>
  <dataValidations count="7">
    <dataValidation type="list" errorStyle="warning" showDropDown="1" showInputMessage="1" errorTitle="Percentage Effort" error="This percentage is not a standard GVSU course buy-out percentage.  " sqref="H34:H41 Y34:Y41 H81:H88 Y81:Y88 H128:H135" xr:uid="{97E6D2E3-7D31-4ABA-BF5B-E7ADA83C265C}">
      <formula1>"0%,10.0%,20.0%,11%,22%"</formula1>
    </dataValidation>
    <dataValidation type="list" errorStyle="warning" showDropDown="1" showInputMessage="1" errorTitle="Percentage Effort" error="This percentage is not a standard GVSU course buy-out percentage.  " sqref="F128:F135 W34:W41 F81:F88 W81:W88 F34:F41" xr:uid="{8AC16F57-A9F1-405A-B34C-7C3F39F85CEE}">
      <formula1>"0%,12.5%,22.5%, 25.0%, 45.0%,11%,22%"</formula1>
    </dataValidation>
    <dataValidation errorStyle="warning" showInputMessage="1" showErrorMessage="1" errorTitle="Fringe Benefit Rates" error="This rate is not one of the standard GVSU Fringe Benefits Rates for Faculty and Students.  If the sponsor limits Fringe rates, written documentation is necessary." sqref="G34:G41 X34:X41 G81:G88 X81:X88 G128:G135" xr:uid="{145C4A2E-05B8-4698-878D-C506C00E4980}"/>
    <dataValidation errorStyle="warning" allowBlank="1" showInputMessage="1" showErrorMessage="1" sqref="G19:G31 X19:X31 G66:G78 X66:X78 G113:G125" xr:uid="{2306BEA3-98E0-48F7-B27E-FE3D5968A4E2}"/>
    <dataValidation errorStyle="warning" showInputMessage="1" showErrorMessage="1" errorTitle="Percentage Effort" error="This percentage is not a standard GVSU course buy-out percentage.  " sqref="D19:D22 E128:E135 U19:U22 V34:V41 D66:D69 D77:D78 E81:E88 U66:U69 V81:V88 D113:D116 E34:E41" xr:uid="{A8980B65-E88B-475F-88D9-94F4B52F6B88}"/>
    <dataValidation type="list" errorStyle="warning" showInputMessage="1" errorTitle="Fringe Benefit Rates" error="This rate is not one of the standard GVSU Fringe Benefits Rates for Faculty and Students.  If the sponsor limits Fringe rates, written documentation is necessary." sqref="AC81:AC88 L81:L88 AC34:AC41 L128:L135" xr:uid="{8BF20B58-7B8D-49E8-8C38-C4BA494B2426}">
      <formula1>"0%,  8.395%"</formula1>
    </dataValidation>
    <dataValidation type="list" allowBlank="1" showInputMessage="1" sqref="K54:L59 AB52:AC52 AB57:AC59 K99:L99 K104:L106 AB99:AC99 AB104:AC106 K146:L146 K151:L153" xr:uid="{1C82007F-E55F-4495-9E19-6005892EB377}">
      <formula1>"0%, 7.650%"</formula1>
    </dataValidation>
  </dataValidation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5352" r:id="rId4" name="Check Box 232">
              <controlPr defaultSize="0" autoFill="0" autoLine="0" autoPict="0">
                <anchor moveWithCells="1">
                  <from>
                    <xdr:col>25</xdr:col>
                    <xdr:colOff>30480</xdr:colOff>
                    <xdr:row>62</xdr:row>
                    <xdr:rowOff>7620</xdr:rowOff>
                  </from>
                  <to>
                    <xdr:col>25</xdr:col>
                    <xdr:colOff>45720</xdr:colOff>
                    <xdr:row>64</xdr:row>
                    <xdr:rowOff>83820</xdr:rowOff>
                  </to>
                </anchor>
              </controlPr>
            </control>
          </mc:Choice>
        </mc:AlternateContent>
        <mc:AlternateContent xmlns:mc="http://schemas.openxmlformats.org/markup-compatibility/2006">
          <mc:Choice Requires="x14">
            <control shapeId="5353" r:id="rId5" name="Check Box 233">
              <controlPr defaultSize="0" autoFill="0" autoLine="0" autoPict="0">
                <anchor moveWithCells="1">
                  <from>
                    <xdr:col>23</xdr:col>
                    <xdr:colOff>30480</xdr:colOff>
                    <xdr:row>62</xdr:row>
                    <xdr:rowOff>7620</xdr:rowOff>
                  </from>
                  <to>
                    <xdr:col>23</xdr:col>
                    <xdr:colOff>30480</xdr:colOff>
                    <xdr:row>64</xdr:row>
                    <xdr:rowOff>45720</xdr:rowOff>
                  </to>
                </anchor>
              </controlPr>
            </control>
          </mc:Choice>
        </mc:AlternateContent>
        <mc:AlternateContent xmlns:mc="http://schemas.openxmlformats.org/markup-compatibility/2006">
          <mc:Choice Requires="x14">
            <control shapeId="5362" r:id="rId6" name="Check Box 242">
              <controlPr defaultSize="0" autoFill="0" autoLine="0" autoPict="0">
                <anchor moveWithCells="1">
                  <from>
                    <xdr:col>8</xdr:col>
                    <xdr:colOff>30480</xdr:colOff>
                    <xdr:row>109</xdr:row>
                    <xdr:rowOff>7620</xdr:rowOff>
                  </from>
                  <to>
                    <xdr:col>8</xdr:col>
                    <xdr:colOff>45720</xdr:colOff>
                    <xdr:row>111</xdr:row>
                    <xdr:rowOff>99060</xdr:rowOff>
                  </to>
                </anchor>
              </controlPr>
            </control>
          </mc:Choice>
        </mc:AlternateContent>
        <mc:AlternateContent xmlns:mc="http://schemas.openxmlformats.org/markup-compatibility/2006">
          <mc:Choice Requires="x14">
            <control shapeId="5363" r:id="rId7" name="Check Box 243">
              <controlPr defaultSize="0" autoFill="0" autoLine="0" autoPict="0">
                <anchor moveWithCells="1">
                  <from>
                    <xdr:col>6</xdr:col>
                    <xdr:colOff>30480</xdr:colOff>
                    <xdr:row>109</xdr:row>
                    <xdr:rowOff>7620</xdr:rowOff>
                  </from>
                  <to>
                    <xdr:col>6</xdr:col>
                    <xdr:colOff>30480</xdr:colOff>
                    <xdr:row>111</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8442A63D-CE60-4296-8B24-2F84D6C43354}">
          <x14:formula1>
            <xm:f>'Fringe Rates &amp; Effort % '!$A$14</xm:f>
          </x14:formula1>
          <xm:sqref>L34:L41</xm:sqref>
        </x14:dataValidation>
        <x14:dataValidation type="list" allowBlank="1" showInputMessage="1" showErrorMessage="1" xr:uid="{5A025229-55C1-46EC-BD84-3293D5B17A8D}">
          <x14:formula1>
            <xm:f>'Fringe Rates &amp; Effort % '!$A$17:$A$18</xm:f>
          </x14:formula1>
          <xm:sqref>K44:L48</xm:sqref>
        </x14:dataValidation>
        <x14:dataValidation type="list" allowBlank="1" showInputMessage="1" showErrorMessage="1" xr:uid="{7BAAEAF7-32DD-413B-8602-07A13433948A}">
          <x14:formula1>
            <xm:f>'Fringe Rates &amp; Effort % '!$A$2:$A$23</xm:f>
          </x14:formula1>
          <xm:sqref>K19:L31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FE553-D50C-44F5-8257-C31C3EF06731}">
  <dimension ref="A1:K47"/>
  <sheetViews>
    <sheetView workbookViewId="0">
      <selection activeCell="F47" sqref="F47"/>
    </sheetView>
  </sheetViews>
  <sheetFormatPr defaultColWidth="36.296875" defaultRowHeight="13.8"/>
  <cols>
    <col min="1" max="1" width="35.296875" bestFit="1" customWidth="1"/>
    <col min="2" max="2" width="16.5" customWidth="1"/>
    <col min="3" max="3" width="8.796875" customWidth="1"/>
    <col min="4" max="4" width="3.8984375" customWidth="1"/>
    <col min="6" max="6" width="19.5" customWidth="1"/>
    <col min="7" max="7" width="9.3984375" customWidth="1"/>
    <col min="8" max="8" width="7.69921875" customWidth="1"/>
    <col min="9" max="9" width="21" bestFit="1" customWidth="1"/>
    <col min="10" max="10" width="10.796875" customWidth="1"/>
    <col min="11" max="11" width="15.5" bestFit="1" customWidth="1"/>
  </cols>
  <sheetData>
    <row r="1" spans="1:11" ht="24.6" thickBot="1">
      <c r="A1" s="698" t="s">
        <v>18</v>
      </c>
      <c r="B1" s="698" t="s">
        <v>228</v>
      </c>
      <c r="C1" s="699" t="s">
        <v>229</v>
      </c>
      <c r="E1" s="700" t="s">
        <v>230</v>
      </c>
      <c r="F1" s="700" t="s">
        <v>228</v>
      </c>
      <c r="G1" s="701" t="s">
        <v>229</v>
      </c>
      <c r="I1" s="721" t="s">
        <v>15</v>
      </c>
      <c r="J1" s="721" t="s">
        <v>228</v>
      </c>
      <c r="K1" s="722" t="s">
        <v>229</v>
      </c>
    </row>
    <row r="2" spans="1:11" ht="14.4" thickBot="1">
      <c r="A2" s="702" t="s">
        <v>231</v>
      </c>
      <c r="B2" s="703" t="s">
        <v>232</v>
      </c>
      <c r="C2" s="704">
        <v>789</v>
      </c>
      <c r="E2" s="702" t="s">
        <v>233</v>
      </c>
      <c r="F2" s="703" t="s">
        <v>232</v>
      </c>
      <c r="G2" s="704">
        <v>789</v>
      </c>
      <c r="I2" s="702" t="s">
        <v>301</v>
      </c>
      <c r="J2" s="703" t="s">
        <v>232</v>
      </c>
      <c r="K2" s="704">
        <v>789</v>
      </c>
    </row>
    <row r="3" spans="1:11" ht="14.4" thickBot="1">
      <c r="A3" s="705" t="s">
        <v>234</v>
      </c>
      <c r="B3" s="706" t="s">
        <v>232</v>
      </c>
      <c r="C3" s="707">
        <v>820</v>
      </c>
      <c r="E3" s="720"/>
      <c r="F3" s="720"/>
      <c r="G3" s="720"/>
      <c r="I3" s="705" t="s">
        <v>303</v>
      </c>
      <c r="J3" s="706" t="s">
        <v>232</v>
      </c>
      <c r="K3" s="707">
        <v>820</v>
      </c>
    </row>
    <row r="4" spans="1:11" ht="14.4" thickBot="1">
      <c r="A4" s="702" t="s">
        <v>237</v>
      </c>
      <c r="B4" s="703" t="s">
        <v>232</v>
      </c>
      <c r="C4" s="704">
        <v>820</v>
      </c>
      <c r="E4" s="702" t="s">
        <v>235</v>
      </c>
      <c r="F4" s="703" t="s">
        <v>236</v>
      </c>
      <c r="G4" s="704">
        <v>789</v>
      </c>
      <c r="I4" s="539"/>
      <c r="J4" s="539"/>
      <c r="K4" s="539"/>
    </row>
    <row r="5" spans="1:11" ht="14.4" thickBot="1">
      <c r="A5" s="705" t="s">
        <v>239</v>
      </c>
      <c r="B5" s="706" t="s">
        <v>232</v>
      </c>
      <c r="C5" s="707">
        <v>820</v>
      </c>
      <c r="E5" s="702" t="s">
        <v>238</v>
      </c>
      <c r="F5" s="703" t="s">
        <v>236</v>
      </c>
      <c r="G5" s="704">
        <v>789</v>
      </c>
      <c r="I5" s="705" t="s">
        <v>305</v>
      </c>
      <c r="J5" s="706" t="s">
        <v>298</v>
      </c>
      <c r="K5" s="707">
        <v>820</v>
      </c>
    </row>
    <row r="6" spans="1:11" ht="14.4" thickBot="1">
      <c r="A6" s="702" t="s">
        <v>241</v>
      </c>
      <c r="B6" s="703" t="s">
        <v>232</v>
      </c>
      <c r="C6" s="704">
        <v>820</v>
      </c>
      <c r="E6" s="705" t="s">
        <v>240</v>
      </c>
      <c r="F6" s="706" t="s">
        <v>236</v>
      </c>
      <c r="G6" s="707">
        <v>789</v>
      </c>
      <c r="I6" s="702" t="s">
        <v>307</v>
      </c>
      <c r="J6" s="703" t="s">
        <v>281</v>
      </c>
      <c r="K6" s="704">
        <v>826</v>
      </c>
    </row>
    <row r="7" spans="1:11" ht="14.4" thickBot="1">
      <c r="A7" s="705" t="s">
        <v>243</v>
      </c>
      <c r="B7" s="706" t="s">
        <v>232</v>
      </c>
      <c r="C7" s="707">
        <v>820</v>
      </c>
      <c r="E7" s="702" t="s">
        <v>242</v>
      </c>
      <c r="F7" s="703" t="s">
        <v>236</v>
      </c>
      <c r="G7" s="704">
        <v>789</v>
      </c>
      <c r="I7" s="539"/>
      <c r="J7" s="539"/>
      <c r="K7" s="539"/>
    </row>
    <row r="8" spans="1:11" ht="23.4" thickBot="1">
      <c r="A8" s="702" t="s">
        <v>245</v>
      </c>
      <c r="B8" s="703" t="s">
        <v>232</v>
      </c>
      <c r="C8" s="704">
        <v>820</v>
      </c>
      <c r="E8" s="705" t="s">
        <v>244</v>
      </c>
      <c r="F8" s="706" t="s">
        <v>236</v>
      </c>
      <c r="G8" s="707">
        <v>789</v>
      </c>
      <c r="I8" s="705" t="s">
        <v>309</v>
      </c>
      <c r="J8" s="706" t="s">
        <v>277</v>
      </c>
      <c r="K8" s="707">
        <v>789</v>
      </c>
    </row>
    <row r="9" spans="1:11" ht="14.4" thickBot="1">
      <c r="A9" s="705" t="s">
        <v>247</v>
      </c>
      <c r="B9" s="706" t="s">
        <v>232</v>
      </c>
      <c r="C9" s="707">
        <v>820</v>
      </c>
      <c r="E9" s="702" t="s">
        <v>246</v>
      </c>
      <c r="F9" s="703" t="s">
        <v>236</v>
      </c>
      <c r="G9" s="704">
        <v>789</v>
      </c>
      <c r="I9" s="702" t="s">
        <v>311</v>
      </c>
      <c r="J9" s="703" t="s">
        <v>312</v>
      </c>
      <c r="K9" s="704">
        <v>789</v>
      </c>
    </row>
    <row r="10" spans="1:11" ht="23.4" thickBot="1">
      <c r="A10" s="702" t="s">
        <v>249</v>
      </c>
      <c r="B10" s="703" t="s">
        <v>232</v>
      </c>
      <c r="C10" s="704">
        <v>820</v>
      </c>
      <c r="E10" s="705" t="s">
        <v>248</v>
      </c>
      <c r="F10" s="706" t="s">
        <v>236</v>
      </c>
      <c r="G10" s="707">
        <v>789</v>
      </c>
      <c r="I10" s="705" t="s">
        <v>314</v>
      </c>
      <c r="J10" s="706" t="s">
        <v>312</v>
      </c>
      <c r="K10" s="707">
        <v>789</v>
      </c>
    </row>
    <row r="11" spans="1:11" ht="14.4" thickBot="1">
      <c r="A11" s="705" t="s">
        <v>251</v>
      </c>
      <c r="B11" s="706" t="s">
        <v>232</v>
      </c>
      <c r="C11" s="707">
        <v>789</v>
      </c>
      <c r="E11" s="702" t="s">
        <v>250</v>
      </c>
      <c r="F11" s="703" t="s">
        <v>236</v>
      </c>
      <c r="G11" s="704">
        <v>789</v>
      </c>
      <c r="I11" s="539"/>
      <c r="J11" s="539"/>
      <c r="K11" s="539"/>
    </row>
    <row r="12" spans="1:11" ht="14.4" thickBot="1">
      <c r="A12" s="702" t="s">
        <v>253</v>
      </c>
      <c r="B12" s="703" t="s">
        <v>232</v>
      </c>
      <c r="C12" s="704">
        <v>789</v>
      </c>
      <c r="E12" s="702" t="s">
        <v>252</v>
      </c>
      <c r="F12" s="703" t="s">
        <v>236</v>
      </c>
      <c r="G12" s="704">
        <v>789</v>
      </c>
    </row>
    <row r="13" spans="1:11" ht="14.4" thickBot="1">
      <c r="A13" s="702" t="s">
        <v>255</v>
      </c>
      <c r="B13" s="703" t="s">
        <v>232</v>
      </c>
      <c r="C13" s="704">
        <v>789</v>
      </c>
      <c r="E13" s="705" t="s">
        <v>254</v>
      </c>
      <c r="F13" s="706" t="s">
        <v>236</v>
      </c>
      <c r="G13" s="707">
        <v>789</v>
      </c>
      <c r="I13" s="708" t="s">
        <v>16</v>
      </c>
      <c r="J13" s="708" t="s">
        <v>228</v>
      </c>
      <c r="K13" s="709" t="s">
        <v>229</v>
      </c>
    </row>
    <row r="14" spans="1:11" ht="14.4" thickBot="1">
      <c r="A14" s="702" t="s">
        <v>257</v>
      </c>
      <c r="B14" s="703" t="s">
        <v>232</v>
      </c>
      <c r="C14" s="704">
        <v>789</v>
      </c>
      <c r="E14" s="702" t="s">
        <v>256</v>
      </c>
      <c r="F14" s="703" t="s">
        <v>236</v>
      </c>
      <c r="G14" s="704">
        <v>789</v>
      </c>
      <c r="I14" s="705" t="s">
        <v>17</v>
      </c>
      <c r="J14" s="706" t="s">
        <v>96</v>
      </c>
      <c r="K14" s="707">
        <v>820</v>
      </c>
    </row>
    <row r="15" spans="1:11" ht="14.4" thickBot="1">
      <c r="A15" s="705" t="s">
        <v>259</v>
      </c>
      <c r="B15" s="706" t="s">
        <v>232</v>
      </c>
      <c r="C15" s="707">
        <v>789</v>
      </c>
      <c r="E15" s="705" t="s">
        <v>258</v>
      </c>
      <c r="F15" s="706" t="s">
        <v>236</v>
      </c>
      <c r="G15" s="707">
        <v>789</v>
      </c>
    </row>
    <row r="16" spans="1:11" ht="14.4" thickBot="1">
      <c r="A16" s="718"/>
      <c r="B16" s="718"/>
      <c r="C16" s="718"/>
      <c r="E16" s="702" t="s">
        <v>260</v>
      </c>
      <c r="F16" s="703" t="s">
        <v>236</v>
      </c>
      <c r="G16" s="704">
        <v>789</v>
      </c>
    </row>
    <row r="17" spans="1:11" ht="24.6" thickBot="1">
      <c r="A17" s="702" t="s">
        <v>261</v>
      </c>
      <c r="B17" s="703" t="s">
        <v>262</v>
      </c>
      <c r="C17" s="704">
        <v>826</v>
      </c>
      <c r="E17" s="705" t="s">
        <v>263</v>
      </c>
      <c r="F17" s="706" t="s">
        <v>236</v>
      </c>
      <c r="G17" s="707">
        <v>789</v>
      </c>
      <c r="I17" s="710" t="s">
        <v>19</v>
      </c>
      <c r="J17" s="710" t="s">
        <v>228</v>
      </c>
      <c r="K17" s="711" t="s">
        <v>318</v>
      </c>
    </row>
    <row r="18" spans="1:11" ht="14.4" thickBot="1">
      <c r="A18" s="702" t="s">
        <v>264</v>
      </c>
      <c r="B18" s="703" t="s">
        <v>262</v>
      </c>
      <c r="C18" s="704">
        <v>863</v>
      </c>
      <c r="E18" s="702" t="s">
        <v>265</v>
      </c>
      <c r="F18" s="703" t="s">
        <v>236</v>
      </c>
      <c r="G18" s="704">
        <v>789</v>
      </c>
      <c r="I18" s="705" t="s">
        <v>319</v>
      </c>
      <c r="J18" s="706" t="s">
        <v>262</v>
      </c>
      <c r="K18" s="707">
        <v>967</v>
      </c>
    </row>
    <row r="19" spans="1:11" ht="23.4" thickBot="1">
      <c r="A19" s="702" t="s">
        <v>266</v>
      </c>
      <c r="B19" s="703" t="s">
        <v>262</v>
      </c>
      <c r="C19" s="704">
        <v>863</v>
      </c>
      <c r="E19" s="705" t="s">
        <v>267</v>
      </c>
      <c r="F19" s="706" t="s">
        <v>236</v>
      </c>
      <c r="G19" s="707">
        <v>789</v>
      </c>
      <c r="I19" s="705" t="s">
        <v>320</v>
      </c>
      <c r="J19" s="706" t="s">
        <v>262</v>
      </c>
      <c r="K19" s="707">
        <v>997</v>
      </c>
    </row>
    <row r="20" spans="1:11" ht="14.4" thickBot="1">
      <c r="A20" s="705" t="s">
        <v>268</v>
      </c>
      <c r="B20" s="706" t="s">
        <v>269</v>
      </c>
      <c r="C20" s="707">
        <v>826</v>
      </c>
      <c r="E20" s="702" t="s">
        <v>270</v>
      </c>
      <c r="F20" s="703" t="s">
        <v>236</v>
      </c>
      <c r="G20" s="704">
        <v>789</v>
      </c>
      <c r="I20" s="702" t="s">
        <v>321</v>
      </c>
      <c r="J20" s="703" t="s">
        <v>262</v>
      </c>
      <c r="K20" s="704">
        <v>997</v>
      </c>
    </row>
    <row r="21" spans="1:11" ht="14.4" thickBot="1">
      <c r="A21" s="705" t="s">
        <v>271</v>
      </c>
      <c r="B21" s="706" t="s">
        <v>269</v>
      </c>
      <c r="C21" s="707">
        <v>863</v>
      </c>
      <c r="E21" s="702" t="s">
        <v>272</v>
      </c>
      <c r="F21" s="703" t="s">
        <v>236</v>
      </c>
      <c r="G21" s="704">
        <v>789</v>
      </c>
      <c r="I21" s="718"/>
      <c r="J21" s="718"/>
      <c r="K21" s="718"/>
    </row>
    <row r="22" spans="1:11" ht="14.4" thickBot="1">
      <c r="A22" s="705" t="s">
        <v>273</v>
      </c>
      <c r="B22" s="706" t="s">
        <v>269</v>
      </c>
      <c r="C22" s="707">
        <v>863</v>
      </c>
      <c r="E22" s="705" t="s">
        <v>274</v>
      </c>
      <c r="F22" s="706" t="s">
        <v>236</v>
      </c>
      <c r="G22" s="707">
        <v>789</v>
      </c>
      <c r="I22" s="702" t="s">
        <v>322</v>
      </c>
      <c r="J22" s="703" t="s">
        <v>277</v>
      </c>
      <c r="K22" s="704">
        <v>967</v>
      </c>
    </row>
    <row r="23" spans="1:11" ht="14.4" thickBot="1">
      <c r="A23" s="705" t="s">
        <v>275</v>
      </c>
      <c r="B23" s="706" t="s">
        <v>269</v>
      </c>
      <c r="C23" s="707">
        <v>863</v>
      </c>
      <c r="E23" s="720"/>
      <c r="F23" s="720"/>
      <c r="G23" s="720"/>
    </row>
    <row r="24" spans="1:11" ht="14.4" thickBot="1">
      <c r="A24" s="702" t="s">
        <v>278</v>
      </c>
      <c r="B24" s="703" t="s">
        <v>269</v>
      </c>
      <c r="C24" s="704">
        <v>863</v>
      </c>
      <c r="E24" s="705" t="s">
        <v>276</v>
      </c>
      <c r="F24" s="706" t="s">
        <v>277</v>
      </c>
      <c r="G24" s="707">
        <v>789</v>
      </c>
    </row>
    <row r="25" spans="1:11" ht="14.4" thickBot="1">
      <c r="A25" s="718"/>
      <c r="B25" s="718"/>
      <c r="C25" s="718"/>
      <c r="E25" s="702" t="s">
        <v>279</v>
      </c>
      <c r="F25" s="703" t="s">
        <v>277</v>
      </c>
      <c r="G25" s="704">
        <v>789</v>
      </c>
    </row>
    <row r="26" spans="1:11" ht="14.4" thickBot="1">
      <c r="A26" s="705" t="s">
        <v>280</v>
      </c>
      <c r="B26" s="706" t="s">
        <v>281</v>
      </c>
      <c r="C26" s="707">
        <v>826</v>
      </c>
      <c r="E26" s="705" t="s">
        <v>282</v>
      </c>
      <c r="F26" s="706" t="s">
        <v>277</v>
      </c>
      <c r="G26" s="707">
        <v>789</v>
      </c>
    </row>
    <row r="27" spans="1:11" ht="14.4" thickBot="1">
      <c r="A27" s="705" t="s">
        <v>283</v>
      </c>
      <c r="B27" s="706" t="s">
        <v>281</v>
      </c>
      <c r="C27" s="707">
        <v>826</v>
      </c>
      <c r="E27" s="720"/>
      <c r="F27" s="720"/>
      <c r="G27" s="720"/>
    </row>
    <row r="28" spans="1:11" ht="14.4" thickBot="1">
      <c r="A28" s="702" t="s">
        <v>286</v>
      </c>
      <c r="B28" s="703" t="s">
        <v>281</v>
      </c>
      <c r="C28" s="704">
        <v>826</v>
      </c>
      <c r="E28" s="705" t="s">
        <v>284</v>
      </c>
      <c r="F28" s="706" t="s">
        <v>285</v>
      </c>
      <c r="G28" s="707">
        <v>789</v>
      </c>
    </row>
    <row r="29" spans="1:11" ht="14.4" thickBot="1">
      <c r="A29" s="705" t="s">
        <v>288</v>
      </c>
      <c r="B29" s="706" t="s">
        <v>281</v>
      </c>
      <c r="C29" s="707">
        <v>826</v>
      </c>
      <c r="E29" s="705" t="s">
        <v>287</v>
      </c>
      <c r="F29" s="706" t="s">
        <v>285</v>
      </c>
      <c r="G29" s="707">
        <v>789</v>
      </c>
    </row>
    <row r="30" spans="1:11" ht="14.4" thickBot="1">
      <c r="A30" s="705" t="s">
        <v>290</v>
      </c>
      <c r="B30" s="706" t="s">
        <v>281</v>
      </c>
      <c r="C30" s="707">
        <v>826</v>
      </c>
      <c r="E30" s="705" t="s">
        <v>289</v>
      </c>
      <c r="F30" s="706" t="s">
        <v>285</v>
      </c>
      <c r="G30" s="707">
        <v>789</v>
      </c>
    </row>
    <row r="31" spans="1:11" ht="14.4" thickBot="1">
      <c r="A31" s="702" t="s">
        <v>292</v>
      </c>
      <c r="B31" s="703" t="s">
        <v>281</v>
      </c>
      <c r="C31" s="704">
        <v>826</v>
      </c>
      <c r="E31" s="705" t="s">
        <v>291</v>
      </c>
      <c r="F31" s="706" t="s">
        <v>285</v>
      </c>
      <c r="G31" s="707">
        <v>789</v>
      </c>
    </row>
    <row r="32" spans="1:11" ht="14.4" thickBot="1">
      <c r="A32" s="702" t="s">
        <v>295</v>
      </c>
      <c r="B32" s="703" t="s">
        <v>281</v>
      </c>
      <c r="C32" s="704">
        <v>826</v>
      </c>
      <c r="E32" s="720"/>
      <c r="F32" s="720"/>
      <c r="G32" s="720"/>
    </row>
    <row r="33" spans="1:7" ht="23.4" thickBot="1">
      <c r="A33" s="705" t="s">
        <v>297</v>
      </c>
      <c r="B33" s="706" t="s">
        <v>298</v>
      </c>
      <c r="C33" s="707">
        <v>789</v>
      </c>
      <c r="E33" s="705" t="s">
        <v>293</v>
      </c>
      <c r="F33" s="706" t="s">
        <v>294</v>
      </c>
      <c r="G33" s="707">
        <v>789</v>
      </c>
    </row>
    <row r="34" spans="1:7" ht="23.4" thickBot="1">
      <c r="A34" s="702" t="s">
        <v>299</v>
      </c>
      <c r="B34" s="703" t="s">
        <v>298</v>
      </c>
      <c r="C34" s="704">
        <v>789</v>
      </c>
      <c r="E34" s="702" t="s">
        <v>296</v>
      </c>
      <c r="F34" s="703" t="s">
        <v>294</v>
      </c>
      <c r="G34" s="704">
        <v>789</v>
      </c>
    </row>
    <row r="35" spans="1:7">
      <c r="A35" s="705" t="s">
        <v>300</v>
      </c>
      <c r="B35" s="706" t="s">
        <v>298</v>
      </c>
      <c r="C35" s="707">
        <v>820</v>
      </c>
    </row>
    <row r="36" spans="1:7" ht="14.4" thickBot="1">
      <c r="A36" s="718"/>
      <c r="B36" s="718"/>
      <c r="C36" s="718"/>
    </row>
    <row r="37" spans="1:7" ht="14.4" thickBot="1">
      <c r="A37" s="702" t="s">
        <v>302</v>
      </c>
      <c r="B37" s="703" t="s">
        <v>236</v>
      </c>
      <c r="C37" s="704">
        <v>863</v>
      </c>
    </row>
    <row r="38" spans="1:7" ht="14.4" thickBot="1">
      <c r="A38" s="705" t="s">
        <v>304</v>
      </c>
      <c r="B38" s="706" t="s">
        <v>236</v>
      </c>
      <c r="C38" s="707">
        <v>863</v>
      </c>
    </row>
    <row r="39" spans="1:7">
      <c r="A39" s="702" t="s">
        <v>306</v>
      </c>
      <c r="B39" s="703" t="s">
        <v>236</v>
      </c>
      <c r="C39" s="704">
        <v>826</v>
      </c>
    </row>
    <row r="40" spans="1:7" ht="14.4" thickBot="1">
      <c r="A40" s="718"/>
      <c r="B40" s="718"/>
      <c r="C40" s="718"/>
    </row>
    <row r="41" spans="1:7">
      <c r="A41" s="702" t="s">
        <v>308</v>
      </c>
      <c r="B41" s="703" t="s">
        <v>277</v>
      </c>
      <c r="C41" s="704">
        <v>863</v>
      </c>
    </row>
    <row r="42" spans="1:7" ht="14.4" thickBot="1">
      <c r="A42" s="718"/>
      <c r="B42" s="718"/>
      <c r="C42" s="718"/>
    </row>
    <row r="43" spans="1:7" ht="22.8">
      <c r="A43" s="705" t="s">
        <v>310</v>
      </c>
      <c r="B43" s="706" t="s">
        <v>294</v>
      </c>
      <c r="C43" s="707">
        <v>863</v>
      </c>
    </row>
    <row r="44" spans="1:7" ht="14.4" thickBot="1">
      <c r="A44" s="718"/>
      <c r="B44" s="718"/>
      <c r="C44" s="718"/>
    </row>
    <row r="45" spans="1:7" ht="14.4" thickBot="1">
      <c r="A45" s="705" t="s">
        <v>313</v>
      </c>
      <c r="B45" s="706" t="s">
        <v>285</v>
      </c>
      <c r="C45" s="707">
        <v>863</v>
      </c>
    </row>
    <row r="46" spans="1:7" ht="14.4" thickBot="1">
      <c r="A46" s="702" t="s">
        <v>315</v>
      </c>
      <c r="B46" s="703" t="s">
        <v>285</v>
      </c>
      <c r="C46" s="704">
        <v>863</v>
      </c>
    </row>
    <row r="47" spans="1:7">
      <c r="A47" s="705" t="s">
        <v>316</v>
      </c>
      <c r="B47" s="706" t="s">
        <v>317</v>
      </c>
      <c r="C47" s="707">
        <v>863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F9419-A21D-499F-8C38-E0B021205B66}">
  <sheetPr codeName="Sheet1"/>
  <dimension ref="A1:X61"/>
  <sheetViews>
    <sheetView workbookViewId="0">
      <selection activeCell="H46" sqref="H46"/>
    </sheetView>
  </sheetViews>
  <sheetFormatPr defaultRowHeight="13.8"/>
  <cols>
    <col min="1" max="1" width="8.5" customWidth="1"/>
    <col min="2" max="2" width="1.796875" customWidth="1"/>
    <col min="3" max="3" width="10.09765625" customWidth="1"/>
    <col min="4" max="4" width="50.69921875" customWidth="1"/>
    <col min="5" max="5" width="3.19921875" customWidth="1"/>
    <col min="6" max="6" width="23.19921875" style="2" bestFit="1" customWidth="1"/>
    <col min="7" max="7" width="2.3984375" style="2" customWidth="1"/>
    <col min="8" max="8" width="7" style="2" bestFit="1" customWidth="1"/>
    <col min="9" max="9" width="11.296875" customWidth="1"/>
    <col min="10" max="10" width="3.296875" customWidth="1"/>
    <col min="11" max="11" width="12.19921875" bestFit="1" customWidth="1"/>
    <col min="13" max="13" width="3.8984375" customWidth="1"/>
    <col min="15" max="15" width="8.59765625" customWidth="1"/>
    <col min="16" max="16" width="3.69921875" customWidth="1"/>
    <col min="17" max="17" width="11.09765625" bestFit="1" customWidth="1"/>
    <col min="18" max="18" width="10.8984375" customWidth="1"/>
    <col min="19" max="19" width="3.3984375" customWidth="1"/>
    <col min="22" max="22" width="4" customWidth="1"/>
    <col min="24" max="24" width="11.3984375" customWidth="1"/>
    <col min="25" max="25" width="3.09765625" customWidth="1"/>
  </cols>
  <sheetData>
    <row r="1" spans="1:24" ht="27" thickBot="1">
      <c r="A1" s="796" t="s">
        <v>12</v>
      </c>
      <c r="B1" s="797"/>
      <c r="C1" s="798" t="s">
        <v>355</v>
      </c>
      <c r="D1" s="799" t="s">
        <v>354</v>
      </c>
      <c r="E1" s="537"/>
      <c r="F1" s="694" t="s">
        <v>164</v>
      </c>
      <c r="G1" s="693"/>
      <c r="H1" s="1022" t="s">
        <v>366</v>
      </c>
      <c r="I1" s="1022"/>
      <c r="J1" s="1022"/>
      <c r="K1" s="1022"/>
      <c r="L1" s="1022"/>
      <c r="M1" s="768"/>
      <c r="N1" s="1023" t="s">
        <v>367</v>
      </c>
      <c r="O1" s="1023"/>
      <c r="P1" s="1023"/>
      <c r="Q1" s="1023"/>
      <c r="R1" s="1023"/>
      <c r="S1" s="768"/>
      <c r="T1" s="1017" t="s">
        <v>368</v>
      </c>
      <c r="U1" s="1017"/>
      <c r="V1" s="1017"/>
      <c r="W1" s="1017"/>
      <c r="X1" s="1017"/>
    </row>
    <row r="2" spans="1:24" ht="14.4" thickBot="1">
      <c r="A2" s="1016" t="s">
        <v>226</v>
      </c>
      <c r="B2" s="1016"/>
      <c r="C2" s="1016"/>
      <c r="D2" s="1016"/>
      <c r="E2" s="537"/>
      <c r="F2" s="2" t="s">
        <v>128</v>
      </c>
      <c r="G2" s="693"/>
      <c r="H2" s="767"/>
      <c r="I2" s="727"/>
      <c r="J2" s="727"/>
      <c r="K2" s="727"/>
      <c r="L2" s="727"/>
      <c r="M2" s="768"/>
      <c r="N2" s="727"/>
      <c r="O2" s="727"/>
      <c r="P2" s="727"/>
      <c r="Q2" s="727"/>
      <c r="R2" s="727"/>
      <c r="S2" s="768"/>
      <c r="T2" s="727"/>
      <c r="U2" s="727"/>
      <c r="V2" s="727"/>
      <c r="W2" s="727"/>
      <c r="X2" s="727"/>
    </row>
    <row r="3" spans="1:24">
      <c r="A3" s="686">
        <v>34.869999999999997</v>
      </c>
      <c r="B3" s="695"/>
      <c r="C3" s="696">
        <v>34.19</v>
      </c>
      <c r="D3" s="301" t="s">
        <v>406</v>
      </c>
      <c r="E3" s="538"/>
      <c r="F3" s="2" t="s">
        <v>115</v>
      </c>
      <c r="G3" s="693"/>
      <c r="H3" s="1018" t="s">
        <v>384</v>
      </c>
      <c r="I3" s="1019"/>
      <c r="J3" s="727"/>
      <c r="K3" s="1020" t="s">
        <v>369</v>
      </c>
      <c r="L3" s="1021"/>
      <c r="M3" s="768"/>
      <c r="N3" s="1020" t="s">
        <v>384</v>
      </c>
      <c r="O3" s="1021"/>
      <c r="P3" s="727"/>
      <c r="Q3" s="1020" t="s">
        <v>370</v>
      </c>
      <c r="R3" s="1021"/>
      <c r="S3" s="768"/>
      <c r="T3" s="1020" t="s">
        <v>384</v>
      </c>
      <c r="U3" s="1021"/>
      <c r="V3" s="727"/>
      <c r="W3" s="1020" t="s">
        <v>371</v>
      </c>
      <c r="X3" s="1021"/>
    </row>
    <row r="4" spans="1:24">
      <c r="A4" s="686">
        <v>35.270000000000003</v>
      </c>
      <c r="B4" s="695"/>
      <c r="C4" s="696">
        <v>34.590000000000003</v>
      </c>
      <c r="D4" s="301" t="s">
        <v>407</v>
      </c>
      <c r="E4" s="538"/>
      <c r="F4" s="2" t="s">
        <v>116</v>
      </c>
      <c r="G4" s="693"/>
      <c r="H4" s="1030" t="s">
        <v>372</v>
      </c>
      <c r="I4" s="1031"/>
      <c r="J4" s="727"/>
      <c r="K4" s="1024" t="s">
        <v>385</v>
      </c>
      <c r="L4" s="1025"/>
      <c r="M4" s="768"/>
      <c r="N4" s="1024" t="s">
        <v>373</v>
      </c>
      <c r="O4" s="1025"/>
      <c r="P4" s="727"/>
      <c r="Q4" s="1024" t="s">
        <v>385</v>
      </c>
      <c r="R4" s="1025"/>
      <c r="S4" s="768"/>
      <c r="T4" s="1024" t="s">
        <v>374</v>
      </c>
      <c r="U4" s="1025"/>
      <c r="V4" s="727"/>
      <c r="W4" s="1024" t="s">
        <v>385</v>
      </c>
      <c r="X4" s="1025"/>
    </row>
    <row r="5" spans="1:24" ht="14.4" thickBot="1">
      <c r="A5" s="686">
        <v>42.47</v>
      </c>
      <c r="B5" s="695"/>
      <c r="C5" s="697">
        <v>41.4</v>
      </c>
      <c r="D5" s="301" t="s">
        <v>408</v>
      </c>
      <c r="E5" s="538"/>
      <c r="G5" s="693"/>
      <c r="H5" s="1026" t="s">
        <v>375</v>
      </c>
      <c r="I5" s="1027"/>
      <c r="J5" s="727"/>
      <c r="K5" s="1028" t="s">
        <v>375</v>
      </c>
      <c r="L5" s="1029"/>
      <c r="M5" s="768"/>
      <c r="N5" s="1028" t="s">
        <v>376</v>
      </c>
      <c r="O5" s="1029"/>
      <c r="P5" s="727"/>
      <c r="Q5" s="1028" t="s">
        <v>376</v>
      </c>
      <c r="R5" s="1029"/>
      <c r="S5" s="768"/>
      <c r="T5" s="1028" t="s">
        <v>377</v>
      </c>
      <c r="U5" s="1029"/>
      <c r="V5" s="727"/>
      <c r="W5" s="1028" t="s">
        <v>377</v>
      </c>
      <c r="X5" s="1029"/>
    </row>
    <row r="6" spans="1:24" ht="27" thickBot="1">
      <c r="A6" s="686">
        <v>34.24</v>
      </c>
      <c r="B6" s="695"/>
      <c r="C6" s="696">
        <v>32.86</v>
      </c>
      <c r="D6" s="301" t="s">
        <v>409</v>
      </c>
      <c r="E6" s="538"/>
      <c r="F6" s="771" t="s">
        <v>350</v>
      </c>
      <c r="G6" s="693"/>
      <c r="H6" s="728" t="s">
        <v>160</v>
      </c>
      <c r="I6" s="729" t="s">
        <v>42</v>
      </c>
      <c r="J6" s="730"/>
      <c r="K6" s="731" t="s">
        <v>42</v>
      </c>
      <c r="L6" s="732" t="s">
        <v>160</v>
      </c>
      <c r="M6" s="768"/>
      <c r="N6" s="733" t="s">
        <v>160</v>
      </c>
      <c r="O6" s="734" t="s">
        <v>52</v>
      </c>
      <c r="P6" s="727"/>
      <c r="Q6" s="735" t="s">
        <v>52</v>
      </c>
      <c r="R6" s="736" t="s">
        <v>160</v>
      </c>
      <c r="S6" s="768"/>
      <c r="T6" s="737" t="s">
        <v>160</v>
      </c>
      <c r="U6" s="738" t="s">
        <v>54</v>
      </c>
      <c r="V6" s="727"/>
      <c r="W6" s="739" t="s">
        <v>54</v>
      </c>
      <c r="X6" s="740" t="s">
        <v>160</v>
      </c>
    </row>
    <row r="7" spans="1:24">
      <c r="A7" s="686">
        <v>8.36</v>
      </c>
      <c r="B7" s="695"/>
      <c r="C7" s="696">
        <v>8.36</v>
      </c>
      <c r="D7" s="301" t="s">
        <v>410</v>
      </c>
      <c r="E7" s="538"/>
      <c r="F7" s="2" t="s">
        <v>163</v>
      </c>
      <c r="G7" s="693"/>
      <c r="H7" s="741">
        <v>1</v>
      </c>
      <c r="I7" s="742">
        <f t="shared" ref="I7:I29" si="0">+H7*K$7</f>
        <v>12</v>
      </c>
      <c r="J7" s="730"/>
      <c r="K7" s="743">
        <v>12</v>
      </c>
      <c r="L7" s="744">
        <f>+K7/K$7</f>
        <v>1</v>
      </c>
      <c r="M7" s="768"/>
      <c r="N7" s="741">
        <v>1</v>
      </c>
      <c r="O7" s="745">
        <f>+N7*Q$7</f>
        <v>9</v>
      </c>
      <c r="P7" s="727"/>
      <c r="Q7" s="743">
        <v>9</v>
      </c>
      <c r="R7" s="744">
        <f>+Q7/Q$7</f>
        <v>1</v>
      </c>
      <c r="S7" s="768"/>
      <c r="T7" s="741">
        <v>1</v>
      </c>
      <c r="U7" s="745">
        <f>+T7*W$7</f>
        <v>3</v>
      </c>
      <c r="V7" s="727"/>
      <c r="W7" s="743">
        <v>3</v>
      </c>
      <c r="X7" s="744">
        <f>+W7/W$7</f>
        <v>1</v>
      </c>
    </row>
    <row r="8" spans="1:24">
      <c r="A8" s="540"/>
      <c r="B8" s="540"/>
      <c r="C8" s="540"/>
      <c r="D8" s="540"/>
      <c r="E8" s="538"/>
      <c r="F8" s="2" t="s">
        <v>162</v>
      </c>
      <c r="G8" s="693"/>
      <c r="H8" s="746">
        <v>0.95</v>
      </c>
      <c r="I8" s="747">
        <f t="shared" si="0"/>
        <v>11.399999999999999</v>
      </c>
      <c r="J8" s="730"/>
      <c r="K8" s="748">
        <v>11</v>
      </c>
      <c r="L8" s="749">
        <f t="shared" ref="L8:L19" si="1">+K8/K$7</f>
        <v>0.91666666666666663</v>
      </c>
      <c r="M8" s="768"/>
      <c r="N8" s="750">
        <v>0.95</v>
      </c>
      <c r="O8" s="751">
        <f t="shared" ref="O8:O28" si="2">+N8*Q$7</f>
        <v>8.5499999999999989</v>
      </c>
      <c r="P8" s="727"/>
      <c r="Q8" s="748">
        <v>8</v>
      </c>
      <c r="R8" s="752">
        <f t="shared" ref="R8:R16" si="3">+Q8/Q$7</f>
        <v>0.88888888888888884</v>
      </c>
      <c r="S8" s="768"/>
      <c r="T8" s="750">
        <v>0.95</v>
      </c>
      <c r="U8" s="751">
        <f t="shared" ref="U8:U28" si="4">+T8*W$7</f>
        <v>2.8499999999999996</v>
      </c>
      <c r="V8" s="727"/>
      <c r="W8" s="748">
        <v>2</v>
      </c>
      <c r="X8" s="752">
        <f>+W8/W$7</f>
        <v>0.66666666666666663</v>
      </c>
    </row>
    <row r="9" spans="1:24">
      <c r="A9" s="1016" t="s">
        <v>352</v>
      </c>
      <c r="B9" s="1016"/>
      <c r="C9" s="1016"/>
      <c r="D9" s="1016"/>
      <c r="E9" s="537"/>
      <c r="F9" s="2" t="s">
        <v>167</v>
      </c>
      <c r="G9" s="693"/>
      <c r="H9" s="750">
        <v>0.9</v>
      </c>
      <c r="I9" s="747">
        <f t="shared" si="0"/>
        <v>10.8</v>
      </c>
      <c r="J9" s="730"/>
      <c r="K9" s="748">
        <v>10</v>
      </c>
      <c r="L9" s="749">
        <f t="shared" si="1"/>
        <v>0.83333333333333337</v>
      </c>
      <c r="M9" s="768"/>
      <c r="N9" s="750">
        <v>0.9</v>
      </c>
      <c r="O9" s="751">
        <f t="shared" si="2"/>
        <v>8.1</v>
      </c>
      <c r="P9" s="727"/>
      <c r="Q9" s="748">
        <v>7</v>
      </c>
      <c r="R9" s="752">
        <f t="shared" si="3"/>
        <v>0.77777777777777779</v>
      </c>
      <c r="S9" s="768"/>
      <c r="T9" s="750">
        <v>0.9</v>
      </c>
      <c r="U9" s="751">
        <f t="shared" si="4"/>
        <v>2.7</v>
      </c>
      <c r="V9" s="727"/>
      <c r="W9" s="748">
        <v>1</v>
      </c>
      <c r="X9" s="752">
        <f>+W9/W$7</f>
        <v>0.33333333333333331</v>
      </c>
    </row>
    <row r="10" spans="1:24" ht="14.4" thickBot="1">
      <c r="A10" s="686">
        <v>27.15</v>
      </c>
      <c r="B10" s="695"/>
      <c r="C10" s="696">
        <v>26.81</v>
      </c>
      <c r="D10" s="301" t="s">
        <v>411</v>
      </c>
      <c r="E10" s="538"/>
      <c r="F10" s="2" t="s">
        <v>168</v>
      </c>
      <c r="G10" s="693"/>
      <c r="H10" s="750">
        <v>0.85</v>
      </c>
      <c r="I10" s="747">
        <f t="shared" si="0"/>
        <v>10.199999999999999</v>
      </c>
      <c r="J10" s="730"/>
      <c r="K10" s="748">
        <v>9</v>
      </c>
      <c r="L10" s="749">
        <f t="shared" si="1"/>
        <v>0.75</v>
      </c>
      <c r="M10" s="768"/>
      <c r="N10" s="750">
        <v>0.85</v>
      </c>
      <c r="O10" s="751">
        <f t="shared" si="2"/>
        <v>7.6499999999999995</v>
      </c>
      <c r="P10" s="727"/>
      <c r="Q10" s="748">
        <v>6</v>
      </c>
      <c r="R10" s="752">
        <f t="shared" si="3"/>
        <v>0.66666666666666663</v>
      </c>
      <c r="S10" s="768"/>
      <c r="T10" s="750">
        <v>0.85</v>
      </c>
      <c r="U10" s="751">
        <f t="shared" si="4"/>
        <v>2.5499999999999998</v>
      </c>
      <c r="V10" s="727"/>
      <c r="W10" s="753">
        <v>0.5</v>
      </c>
      <c r="X10" s="754">
        <f>+W10/W$7</f>
        <v>0.16666666666666666</v>
      </c>
    </row>
    <row r="11" spans="1:24">
      <c r="A11" s="686">
        <v>40.61</v>
      </c>
      <c r="B11" s="695"/>
      <c r="C11" s="696">
        <v>39.67</v>
      </c>
      <c r="D11" s="559" t="s">
        <v>412</v>
      </c>
      <c r="E11" s="538"/>
      <c r="G11" s="693"/>
      <c r="H11" s="750">
        <v>0.8</v>
      </c>
      <c r="I11" s="747">
        <f t="shared" si="0"/>
        <v>9.6000000000000014</v>
      </c>
      <c r="J11" s="730"/>
      <c r="K11" s="748">
        <v>8</v>
      </c>
      <c r="L11" s="749">
        <f t="shared" si="1"/>
        <v>0.66666666666666663</v>
      </c>
      <c r="M11" s="768"/>
      <c r="N11" s="750">
        <v>0.8</v>
      </c>
      <c r="O11" s="751">
        <f t="shared" si="2"/>
        <v>7.2</v>
      </c>
      <c r="P11" s="727"/>
      <c r="Q11" s="748">
        <v>5</v>
      </c>
      <c r="R11" s="752">
        <f t="shared" si="3"/>
        <v>0.55555555555555558</v>
      </c>
      <c r="S11" s="768"/>
      <c r="T11" s="750">
        <v>0.8</v>
      </c>
      <c r="U11" s="751">
        <f t="shared" si="4"/>
        <v>2.4000000000000004</v>
      </c>
      <c r="V11" s="727"/>
      <c r="W11" s="727"/>
      <c r="X11" s="727"/>
    </row>
    <row r="12" spans="1:24">
      <c r="A12" s="686">
        <v>40.04</v>
      </c>
      <c r="B12" s="695"/>
      <c r="C12" s="697">
        <v>39.1</v>
      </c>
      <c r="D12" s="301" t="s">
        <v>413</v>
      </c>
      <c r="E12" s="538"/>
      <c r="G12" s="693"/>
      <c r="H12" s="750">
        <v>0.75</v>
      </c>
      <c r="I12" s="747">
        <f t="shared" si="0"/>
        <v>9</v>
      </c>
      <c r="J12" s="730"/>
      <c r="K12" s="748">
        <v>7</v>
      </c>
      <c r="L12" s="749">
        <f t="shared" si="1"/>
        <v>0.58333333333333337</v>
      </c>
      <c r="M12" s="768"/>
      <c r="N12" s="750">
        <v>0.75</v>
      </c>
      <c r="O12" s="751">
        <f t="shared" si="2"/>
        <v>6.75</v>
      </c>
      <c r="P12" s="727"/>
      <c r="Q12" s="748">
        <v>4</v>
      </c>
      <c r="R12" s="752">
        <f t="shared" si="3"/>
        <v>0.44444444444444442</v>
      </c>
      <c r="S12" s="768"/>
      <c r="T12" s="750">
        <v>0.75</v>
      </c>
      <c r="U12" s="751">
        <f t="shared" si="4"/>
        <v>2.25</v>
      </c>
      <c r="V12" s="727"/>
      <c r="W12" s="766" t="s">
        <v>383</v>
      </c>
      <c r="X12" s="727"/>
    </row>
    <row r="13" spans="1:24">
      <c r="A13" s="686">
        <v>33.450000000000003</v>
      </c>
      <c r="B13" s="695"/>
      <c r="C13" s="696">
        <v>32.11</v>
      </c>
      <c r="D13" s="301" t="s">
        <v>414</v>
      </c>
      <c r="E13" s="538"/>
      <c r="G13" s="693"/>
      <c r="H13" s="750">
        <v>0.7</v>
      </c>
      <c r="I13" s="747">
        <f t="shared" si="0"/>
        <v>8.3999999999999986</v>
      </c>
      <c r="J13" s="730"/>
      <c r="K13" s="748">
        <v>6</v>
      </c>
      <c r="L13" s="749">
        <f t="shared" si="1"/>
        <v>0.5</v>
      </c>
      <c r="M13" s="768"/>
      <c r="N13" s="750">
        <v>0.7</v>
      </c>
      <c r="O13" s="751">
        <f t="shared" si="2"/>
        <v>6.3</v>
      </c>
      <c r="P13" s="727"/>
      <c r="Q13" s="748">
        <v>3</v>
      </c>
      <c r="R13" s="752">
        <f t="shared" si="3"/>
        <v>0.33333333333333331</v>
      </c>
      <c r="S13" s="768"/>
      <c r="T13" s="750">
        <v>0.7</v>
      </c>
      <c r="U13" s="751">
        <f t="shared" si="4"/>
        <v>2.0999999999999996</v>
      </c>
      <c r="V13" s="727"/>
      <c r="W13" s="785">
        <v>1</v>
      </c>
      <c r="X13" s="755">
        <f>+W13/W$7</f>
        <v>0.33333333333333331</v>
      </c>
    </row>
    <row r="14" spans="1:24">
      <c r="A14" s="686">
        <v>8.36</v>
      </c>
      <c r="B14" s="695"/>
      <c r="C14" s="696">
        <v>8.36</v>
      </c>
      <c r="D14" s="301" t="s">
        <v>415</v>
      </c>
      <c r="E14" s="538"/>
      <c r="G14" s="693"/>
      <c r="H14" s="750">
        <v>0.65</v>
      </c>
      <c r="I14" s="747">
        <f t="shared" si="0"/>
        <v>7.8000000000000007</v>
      </c>
      <c r="J14" s="730"/>
      <c r="K14" s="748">
        <v>5</v>
      </c>
      <c r="L14" s="749">
        <f t="shared" si="1"/>
        <v>0.41666666666666669</v>
      </c>
      <c r="M14" s="768"/>
      <c r="N14" s="750">
        <v>0.65</v>
      </c>
      <c r="O14" s="751">
        <f t="shared" si="2"/>
        <v>5.8500000000000005</v>
      </c>
      <c r="P14" s="727"/>
      <c r="Q14" s="748">
        <v>2</v>
      </c>
      <c r="R14" s="752">
        <f t="shared" si="3"/>
        <v>0.22222222222222221</v>
      </c>
      <c r="S14" s="768"/>
      <c r="T14" s="750">
        <v>0.65</v>
      </c>
      <c r="U14" s="751">
        <f t="shared" si="4"/>
        <v>1.9500000000000002</v>
      </c>
      <c r="V14" s="727"/>
      <c r="W14" s="727"/>
      <c r="X14" s="727"/>
    </row>
    <row r="15" spans="1:24">
      <c r="A15" s="540"/>
      <c r="B15" s="540"/>
      <c r="C15" s="540"/>
      <c r="D15" s="540"/>
      <c r="E15" s="538"/>
      <c r="G15" s="693"/>
      <c r="H15" s="750">
        <v>0.6</v>
      </c>
      <c r="I15" s="747">
        <f t="shared" si="0"/>
        <v>7.1999999999999993</v>
      </c>
      <c r="J15" s="730"/>
      <c r="K15" s="748">
        <v>4</v>
      </c>
      <c r="L15" s="749">
        <f t="shared" si="1"/>
        <v>0.33333333333333331</v>
      </c>
      <c r="M15" s="768"/>
      <c r="N15" s="750">
        <v>0.6</v>
      </c>
      <c r="O15" s="751">
        <f t="shared" si="2"/>
        <v>5.3999999999999995</v>
      </c>
      <c r="P15" s="727"/>
      <c r="Q15" s="748">
        <v>1</v>
      </c>
      <c r="R15" s="752">
        <f t="shared" si="3"/>
        <v>0.1111111111111111</v>
      </c>
      <c r="S15" s="768"/>
      <c r="T15" s="750">
        <v>0.6</v>
      </c>
      <c r="U15" s="751">
        <f t="shared" si="4"/>
        <v>1.7999999999999998</v>
      </c>
      <c r="V15" s="727"/>
      <c r="W15" s="727"/>
      <c r="X15" s="727"/>
    </row>
    <row r="16" spans="1:24" ht="14.4" thickBot="1">
      <c r="A16" s="1016" t="s">
        <v>353</v>
      </c>
      <c r="B16" s="1016"/>
      <c r="C16" s="1016"/>
      <c r="D16" s="1016"/>
      <c r="E16" s="537"/>
      <c r="G16" s="693"/>
      <c r="H16" s="750">
        <v>0.55000000000000004</v>
      </c>
      <c r="I16" s="747">
        <f t="shared" si="0"/>
        <v>6.6000000000000005</v>
      </c>
      <c r="J16" s="730"/>
      <c r="K16" s="748">
        <v>3</v>
      </c>
      <c r="L16" s="749">
        <f t="shared" si="1"/>
        <v>0.25</v>
      </c>
      <c r="M16" s="768"/>
      <c r="N16" s="750">
        <v>0.55000000000000004</v>
      </c>
      <c r="O16" s="751">
        <f t="shared" si="2"/>
        <v>4.95</v>
      </c>
      <c r="P16" s="727"/>
      <c r="Q16" s="753">
        <v>0.5</v>
      </c>
      <c r="R16" s="754">
        <f t="shared" si="3"/>
        <v>5.5555555555555552E-2</v>
      </c>
      <c r="S16" s="768"/>
      <c r="T16" s="750">
        <v>0.55000000000000004</v>
      </c>
      <c r="U16" s="751">
        <f t="shared" si="4"/>
        <v>1.6500000000000001</v>
      </c>
      <c r="V16" s="727"/>
      <c r="W16" s="727"/>
      <c r="X16" s="727"/>
    </row>
    <row r="17" spans="1:21">
      <c r="A17" s="686">
        <v>49.84</v>
      </c>
      <c r="B17" s="695"/>
      <c r="C17" s="696">
        <v>48.56</v>
      </c>
      <c r="D17" s="301" t="s">
        <v>416</v>
      </c>
      <c r="E17" s="538"/>
      <c r="G17" s="693"/>
      <c r="H17" s="750">
        <v>0.5</v>
      </c>
      <c r="I17" s="747">
        <f t="shared" si="0"/>
        <v>6</v>
      </c>
      <c r="J17" s="730"/>
      <c r="K17" s="748">
        <v>2</v>
      </c>
      <c r="L17" s="749">
        <f t="shared" si="1"/>
        <v>0.16666666666666666</v>
      </c>
      <c r="M17" s="768"/>
      <c r="N17" s="750">
        <v>0.5</v>
      </c>
      <c r="O17" s="751">
        <f t="shared" si="2"/>
        <v>4.5</v>
      </c>
      <c r="P17" s="727"/>
      <c r="Q17" s="727"/>
      <c r="R17" s="727"/>
      <c r="S17" s="768"/>
      <c r="T17" s="750">
        <v>0.5</v>
      </c>
      <c r="U17" s="751">
        <f t="shared" si="4"/>
        <v>1.5</v>
      </c>
    </row>
    <row r="18" spans="1:21">
      <c r="A18" s="686">
        <v>8.36</v>
      </c>
      <c r="B18" s="695"/>
      <c r="C18" s="696">
        <v>8.36</v>
      </c>
      <c r="D18" s="301" t="s">
        <v>417</v>
      </c>
      <c r="E18" s="538"/>
      <c r="G18" s="693"/>
      <c r="H18" s="750">
        <v>0.45</v>
      </c>
      <c r="I18" s="747">
        <f t="shared" si="0"/>
        <v>5.4</v>
      </c>
      <c r="J18" s="730"/>
      <c r="K18" s="748">
        <v>1</v>
      </c>
      <c r="L18" s="749">
        <f t="shared" si="1"/>
        <v>8.3333333333333329E-2</v>
      </c>
      <c r="M18" s="768"/>
      <c r="N18" s="750">
        <v>0.45</v>
      </c>
      <c r="O18" s="751">
        <f t="shared" si="2"/>
        <v>4.05</v>
      </c>
      <c r="P18" s="727"/>
      <c r="Q18" s="766" t="s">
        <v>381</v>
      </c>
      <c r="R18" s="727"/>
      <c r="S18" s="768"/>
      <c r="T18" s="750">
        <v>0.45</v>
      </c>
      <c r="U18" s="751">
        <f t="shared" si="4"/>
        <v>1.35</v>
      </c>
    </row>
    <row r="19" spans="1:21" ht="14.4" thickBot="1">
      <c r="A19" s="540"/>
      <c r="B19" s="540"/>
      <c r="C19" s="540"/>
      <c r="D19" s="540"/>
      <c r="E19" s="538"/>
      <c r="G19" s="693"/>
      <c r="H19" s="750">
        <v>0.4</v>
      </c>
      <c r="I19" s="747">
        <f t="shared" si="0"/>
        <v>4.8000000000000007</v>
      </c>
      <c r="J19" s="730"/>
      <c r="K19" s="753">
        <v>0.5</v>
      </c>
      <c r="L19" s="756">
        <f t="shared" si="1"/>
        <v>4.1666666666666664E-2</v>
      </c>
      <c r="M19" s="768"/>
      <c r="N19" s="750">
        <v>0.4</v>
      </c>
      <c r="O19" s="751">
        <f t="shared" si="2"/>
        <v>3.6</v>
      </c>
      <c r="P19" s="727"/>
      <c r="Q19" s="783">
        <v>4</v>
      </c>
      <c r="R19" s="755">
        <f>+Q19/Q$7</f>
        <v>0.44444444444444442</v>
      </c>
      <c r="S19" s="768"/>
      <c r="T19" s="750">
        <v>0.4</v>
      </c>
      <c r="U19" s="751">
        <f t="shared" si="4"/>
        <v>1.2000000000000002</v>
      </c>
    </row>
    <row r="20" spans="1:21">
      <c r="A20" s="1016" t="s">
        <v>420</v>
      </c>
      <c r="B20" s="1016"/>
      <c r="C20" s="1016"/>
      <c r="D20" s="1016"/>
      <c r="E20" s="538"/>
      <c r="G20" s="693"/>
      <c r="H20" s="750">
        <v>0.35</v>
      </c>
      <c r="I20" s="747">
        <f t="shared" si="0"/>
        <v>4.1999999999999993</v>
      </c>
      <c r="J20" s="730"/>
      <c r="K20" s="730"/>
      <c r="L20" s="730"/>
      <c r="M20" s="768"/>
      <c r="N20" s="750">
        <v>0.35</v>
      </c>
      <c r="O20" s="751">
        <f t="shared" si="2"/>
        <v>3.15</v>
      </c>
      <c r="P20" s="727"/>
      <c r="Q20" s="727"/>
      <c r="R20" s="727"/>
      <c r="S20" s="768"/>
      <c r="T20" s="750">
        <v>0.35</v>
      </c>
      <c r="U20" s="751">
        <f t="shared" si="4"/>
        <v>1.0499999999999998</v>
      </c>
    </row>
    <row r="21" spans="1:21">
      <c r="A21" s="696">
        <v>41.78</v>
      </c>
      <c r="C21" s="696">
        <v>40.76</v>
      </c>
      <c r="D21" t="s">
        <v>418</v>
      </c>
      <c r="E21" s="538"/>
      <c r="G21" s="693"/>
      <c r="H21" s="750">
        <v>0.3</v>
      </c>
      <c r="I21" s="747">
        <f t="shared" si="0"/>
        <v>3.5999999999999996</v>
      </c>
      <c r="J21" s="730"/>
      <c r="K21" s="765" t="s">
        <v>382</v>
      </c>
      <c r="L21" s="764"/>
      <c r="M21" s="768"/>
      <c r="N21" s="750">
        <v>0.3</v>
      </c>
      <c r="O21" s="751">
        <f t="shared" si="2"/>
        <v>2.6999999999999997</v>
      </c>
      <c r="P21" s="727"/>
      <c r="Q21" s="727"/>
      <c r="R21" s="727"/>
      <c r="S21" s="768"/>
      <c r="T21" s="750">
        <v>0.3</v>
      </c>
      <c r="U21" s="751">
        <f t="shared" si="4"/>
        <v>0.89999999999999991</v>
      </c>
    </row>
    <row r="22" spans="1:21" ht="17.399999999999999" customHeight="1">
      <c r="A22" s="696">
        <v>41.78</v>
      </c>
      <c r="C22" s="696">
        <v>40.76</v>
      </c>
      <c r="D22" t="s">
        <v>419</v>
      </c>
      <c r="E22" s="538"/>
      <c r="G22" s="693"/>
      <c r="H22" s="750">
        <v>0.25</v>
      </c>
      <c r="I22" s="747">
        <f t="shared" si="0"/>
        <v>3</v>
      </c>
      <c r="J22" s="730"/>
      <c r="K22" s="781">
        <v>2.5</v>
      </c>
      <c r="L22" s="755">
        <f>+K22/K$7</f>
        <v>0.20833333333333334</v>
      </c>
      <c r="M22" s="768"/>
      <c r="N22" s="750">
        <v>0.25</v>
      </c>
      <c r="O22" s="751">
        <f t="shared" si="2"/>
        <v>2.25</v>
      </c>
      <c r="P22" s="727"/>
      <c r="Q22" s="727"/>
      <c r="R22" s="727"/>
      <c r="S22" s="768"/>
      <c r="T22" s="750">
        <v>0.25</v>
      </c>
      <c r="U22" s="751">
        <f t="shared" si="4"/>
        <v>0.75</v>
      </c>
    </row>
    <row r="23" spans="1:21">
      <c r="A23" s="542"/>
      <c r="B23" s="542"/>
      <c r="C23" s="542"/>
      <c r="D23" s="543"/>
      <c r="E23" s="544"/>
      <c r="G23" s="693"/>
      <c r="H23" s="750">
        <v>0.2</v>
      </c>
      <c r="I23" s="747">
        <f t="shared" si="0"/>
        <v>2.4000000000000004</v>
      </c>
      <c r="J23" s="730"/>
      <c r="K23" s="727"/>
      <c r="L23" s="727"/>
      <c r="M23" s="768"/>
      <c r="N23" s="750">
        <v>0.2</v>
      </c>
      <c r="O23" s="751">
        <f t="shared" si="2"/>
        <v>1.8</v>
      </c>
      <c r="P23" s="727"/>
      <c r="Q23" s="727"/>
      <c r="R23" s="727"/>
      <c r="S23" s="768"/>
      <c r="T23" s="750">
        <v>0.2</v>
      </c>
      <c r="U23" s="751">
        <f t="shared" si="4"/>
        <v>0.60000000000000009</v>
      </c>
    </row>
    <row r="24" spans="1:21">
      <c r="A24" s="794" t="s">
        <v>165</v>
      </c>
      <c r="B24" s="794"/>
      <c r="C24" s="794"/>
      <c r="D24" s="794"/>
      <c r="E24" s="544"/>
      <c r="G24" s="693"/>
      <c r="H24" s="750">
        <v>0.15</v>
      </c>
      <c r="I24" s="747">
        <f t="shared" si="0"/>
        <v>1.7999999999999998</v>
      </c>
      <c r="J24" s="730"/>
      <c r="K24" s="727"/>
      <c r="L24" s="727"/>
      <c r="M24" s="768"/>
      <c r="N24" s="750">
        <v>0.15</v>
      </c>
      <c r="O24" s="751">
        <f t="shared" si="2"/>
        <v>1.3499999999999999</v>
      </c>
      <c r="P24" s="727"/>
      <c r="Q24" s="727"/>
      <c r="R24" s="727"/>
      <c r="S24" s="768"/>
      <c r="T24" s="750">
        <v>0.15</v>
      </c>
      <c r="U24" s="751">
        <f t="shared" si="4"/>
        <v>0.44999999999999996</v>
      </c>
    </row>
    <row r="25" spans="1:21">
      <c r="A25" s="686">
        <v>7.65</v>
      </c>
      <c r="B25" s="695"/>
      <c r="C25" s="795">
        <v>7.65</v>
      </c>
      <c r="D25" s="1015" t="s">
        <v>227</v>
      </c>
      <c r="E25" s="544"/>
      <c r="G25" s="693"/>
      <c r="H25" s="750">
        <v>0.1</v>
      </c>
      <c r="I25" s="747">
        <f t="shared" si="0"/>
        <v>1.2000000000000002</v>
      </c>
      <c r="J25" s="730"/>
      <c r="K25" s="727"/>
      <c r="L25" s="727"/>
      <c r="M25" s="768"/>
      <c r="N25" s="750">
        <v>0.1</v>
      </c>
      <c r="O25" s="751">
        <f t="shared" si="2"/>
        <v>0.9</v>
      </c>
      <c r="P25" s="727"/>
      <c r="Q25" s="727"/>
      <c r="R25" s="727"/>
      <c r="S25" s="768"/>
      <c r="T25" s="750">
        <v>0.1</v>
      </c>
      <c r="U25" s="751">
        <f t="shared" si="4"/>
        <v>0.30000000000000004</v>
      </c>
    </row>
    <row r="26" spans="1:21">
      <c r="D26" s="1015"/>
      <c r="E26" s="544"/>
      <c r="G26" s="693"/>
      <c r="H26" s="750">
        <v>0.08</v>
      </c>
      <c r="I26" s="747">
        <f t="shared" si="0"/>
        <v>0.96</v>
      </c>
      <c r="J26" s="730"/>
      <c r="K26" s="727"/>
      <c r="L26" s="727"/>
      <c r="M26" s="768"/>
      <c r="N26" s="750">
        <v>0.08</v>
      </c>
      <c r="O26" s="751">
        <f t="shared" si="2"/>
        <v>0.72</v>
      </c>
      <c r="P26" s="727"/>
      <c r="Q26" s="727"/>
      <c r="R26" s="727"/>
      <c r="S26" s="768"/>
      <c r="T26" s="750">
        <v>0.08</v>
      </c>
      <c r="U26" s="751">
        <f t="shared" si="4"/>
        <v>0.24</v>
      </c>
    </row>
    <row r="27" spans="1:21">
      <c r="E27" s="544"/>
      <c r="G27" s="693"/>
      <c r="H27" s="750">
        <v>0.05</v>
      </c>
      <c r="I27" s="747">
        <f t="shared" si="0"/>
        <v>0.60000000000000009</v>
      </c>
      <c r="J27" s="730"/>
      <c r="K27" s="727"/>
      <c r="L27" s="727"/>
      <c r="M27" s="768"/>
      <c r="N27" s="750">
        <v>0.05</v>
      </c>
      <c r="O27" s="751">
        <f t="shared" si="2"/>
        <v>0.45</v>
      </c>
      <c r="P27" s="727"/>
      <c r="Q27" s="727"/>
      <c r="R27" s="727"/>
      <c r="S27" s="768"/>
      <c r="T27" s="750">
        <v>0.05</v>
      </c>
      <c r="U27" s="751">
        <f t="shared" si="4"/>
        <v>0.15000000000000002</v>
      </c>
    </row>
    <row r="28" spans="1:21">
      <c r="A28" s="719"/>
      <c r="B28" s="719"/>
      <c r="C28" s="719"/>
      <c r="D28" s="719"/>
      <c r="E28" s="544"/>
      <c r="G28" s="693"/>
      <c r="H28" s="750">
        <v>0.03</v>
      </c>
      <c r="I28" s="747">
        <f t="shared" si="0"/>
        <v>0.36</v>
      </c>
      <c r="J28" s="730"/>
      <c r="K28" s="727"/>
      <c r="L28" s="727"/>
      <c r="M28" s="768"/>
      <c r="N28" s="750">
        <v>0.03</v>
      </c>
      <c r="O28" s="751">
        <f t="shared" si="2"/>
        <v>0.27</v>
      </c>
      <c r="P28" s="727"/>
      <c r="Q28" s="727"/>
      <c r="R28" s="727"/>
      <c r="S28" s="768"/>
      <c r="T28" s="750">
        <v>0.03</v>
      </c>
      <c r="U28" s="751">
        <f t="shared" si="4"/>
        <v>0.09</v>
      </c>
    </row>
    <row r="29" spans="1:21" ht="14.4" thickBot="1">
      <c r="A29" s="794" t="s">
        <v>351</v>
      </c>
      <c r="B29" s="794"/>
      <c r="C29" s="794"/>
      <c r="D29" s="794"/>
      <c r="E29" s="544"/>
      <c r="G29" s="693"/>
      <c r="H29" s="757">
        <v>0.02</v>
      </c>
      <c r="I29" s="758">
        <f t="shared" si="0"/>
        <v>0.24</v>
      </c>
      <c r="J29" s="730"/>
      <c r="K29" s="727"/>
      <c r="L29" s="727"/>
      <c r="M29" s="768"/>
      <c r="N29" s="757">
        <v>0.02</v>
      </c>
      <c r="O29" s="759">
        <f>+N29*Q$7</f>
        <v>0.18</v>
      </c>
      <c r="P29" s="727"/>
      <c r="Q29" s="730"/>
      <c r="R29" s="730"/>
      <c r="S29" s="768"/>
      <c r="T29" s="757">
        <v>0.02</v>
      </c>
      <c r="U29" s="759">
        <f>+T29*W$7</f>
        <v>0.06</v>
      </c>
    </row>
    <row r="30" spans="1:21" ht="14.4">
      <c r="A30" s="712" t="s">
        <v>323</v>
      </c>
      <c r="E30" s="544"/>
      <c r="G30" s="693"/>
      <c r="H30" s="760"/>
      <c r="I30" s="761"/>
      <c r="J30" s="730"/>
      <c r="K30" s="727"/>
      <c r="L30" s="727"/>
      <c r="M30" s="768"/>
      <c r="N30" s="760"/>
      <c r="O30" s="762"/>
      <c r="P30" s="727"/>
      <c r="Q30" s="730"/>
      <c r="R30" s="730"/>
      <c r="S30" s="768"/>
      <c r="T30" s="760"/>
      <c r="U30" s="762"/>
    </row>
    <row r="31" spans="1:21">
      <c r="B31" s="713" t="s">
        <v>324</v>
      </c>
      <c r="E31" s="544"/>
      <c r="G31" s="693"/>
      <c r="H31" s="766" t="s">
        <v>378</v>
      </c>
      <c r="I31" s="727"/>
      <c r="J31" s="727"/>
      <c r="K31" s="727"/>
      <c r="L31" s="727"/>
      <c r="M31" s="768"/>
      <c r="N31" s="766" t="s">
        <v>379</v>
      </c>
      <c r="O31" s="727"/>
      <c r="P31" s="727"/>
      <c r="Q31" s="727"/>
      <c r="R31" s="727"/>
      <c r="S31" s="768"/>
      <c r="T31" s="766" t="s">
        <v>380</v>
      </c>
      <c r="U31" s="727"/>
    </row>
    <row r="32" spans="1:21">
      <c r="A32" s="714" t="s">
        <v>325</v>
      </c>
      <c r="E32" s="544"/>
      <c r="G32" s="693"/>
      <c r="H32" s="780">
        <v>4.7500000000000001E-2</v>
      </c>
      <c r="I32" s="763">
        <f>+H32*K$7</f>
        <v>0.57000000000000006</v>
      </c>
      <c r="J32" s="730"/>
      <c r="K32" s="727"/>
      <c r="L32" s="727"/>
      <c r="M32" s="768"/>
      <c r="N32" s="782">
        <v>0.33329999999999999</v>
      </c>
      <c r="O32" s="763">
        <f>+N32*Q$7</f>
        <v>2.9996999999999998</v>
      </c>
      <c r="P32" s="727"/>
      <c r="Q32" s="727"/>
      <c r="R32" s="727"/>
      <c r="S32" s="768"/>
      <c r="T32" s="784">
        <v>0.12</v>
      </c>
      <c r="U32" s="763">
        <f>+T32*W$7</f>
        <v>0.36</v>
      </c>
    </row>
    <row r="33" spans="1:20">
      <c r="A33" s="715" t="s">
        <v>326</v>
      </c>
      <c r="E33" s="544"/>
      <c r="G33" s="693"/>
      <c r="M33" s="318"/>
      <c r="S33" s="318"/>
    </row>
    <row r="34" spans="1:20">
      <c r="A34" s="715" t="s">
        <v>327</v>
      </c>
      <c r="E34" s="544"/>
      <c r="G34" s="769"/>
      <c r="H34" s="769"/>
      <c r="I34" s="770"/>
      <c r="J34" s="770"/>
      <c r="K34" s="770"/>
      <c r="L34" s="770"/>
      <c r="M34" s="770"/>
      <c r="N34" s="770"/>
      <c r="O34" s="770"/>
      <c r="P34" s="770"/>
      <c r="Q34" s="770"/>
      <c r="R34" s="770"/>
      <c r="S34" s="770"/>
      <c r="T34" s="770"/>
    </row>
    <row r="35" spans="1:20">
      <c r="A35" s="715" t="s">
        <v>328</v>
      </c>
      <c r="E35" s="544"/>
    </row>
    <row r="36" spans="1:20">
      <c r="A36" s="716" t="s">
        <v>329</v>
      </c>
      <c r="E36" s="544"/>
      <c r="I36" s="547" t="s">
        <v>31</v>
      </c>
      <c r="J36" s="547"/>
      <c r="K36" s="547"/>
      <c r="M36" s="301"/>
      <c r="N36" s="301"/>
      <c r="P36" s="724" t="s">
        <v>362</v>
      </c>
      <c r="T36" s="778" t="s">
        <v>402</v>
      </c>
    </row>
    <row r="37" spans="1:20" ht="14.4">
      <c r="A37" s="715" t="s">
        <v>330</v>
      </c>
      <c r="E37" s="544"/>
      <c r="F37"/>
      <c r="G37"/>
      <c r="H37"/>
      <c r="I37" s="775" t="s">
        <v>386</v>
      </c>
      <c r="M37" s="301"/>
      <c r="N37" s="301"/>
      <c r="O37" s="723" t="s">
        <v>400</v>
      </c>
      <c r="T37" s="301" t="s">
        <v>405</v>
      </c>
    </row>
    <row r="38" spans="1:20">
      <c r="A38" s="715" t="s">
        <v>331</v>
      </c>
      <c r="E38" s="544"/>
      <c r="I38" s="364" t="s">
        <v>27</v>
      </c>
      <c r="J38" s="301"/>
      <c r="K38" s="301"/>
      <c r="M38" s="301"/>
      <c r="N38" s="301"/>
      <c r="O38" t="s">
        <v>401</v>
      </c>
    </row>
    <row r="39" spans="1:20">
      <c r="A39" s="715" t="s">
        <v>332</v>
      </c>
      <c r="E39" s="544"/>
      <c r="I39" s="548">
        <v>0.25</v>
      </c>
      <c r="J39" s="301" t="s">
        <v>28</v>
      </c>
      <c r="K39" s="301"/>
      <c r="L39" t="s">
        <v>387</v>
      </c>
      <c r="M39" s="301"/>
      <c r="N39" s="301"/>
      <c r="O39" t="s">
        <v>391</v>
      </c>
      <c r="T39" s="778" t="s">
        <v>403</v>
      </c>
    </row>
    <row r="40" spans="1:20">
      <c r="A40" s="716" t="s">
        <v>333</v>
      </c>
      <c r="E40" s="544"/>
      <c r="I40" s="548">
        <v>0.25</v>
      </c>
      <c r="J40" s="301" t="s">
        <v>28</v>
      </c>
      <c r="K40" s="301"/>
      <c r="L40" t="s">
        <v>387</v>
      </c>
      <c r="M40" s="301"/>
      <c r="N40" s="301"/>
      <c r="T40" t="s">
        <v>404</v>
      </c>
    </row>
    <row r="41" spans="1:20">
      <c r="A41" s="715" t="s">
        <v>334</v>
      </c>
      <c r="E41" s="544"/>
      <c r="H41" s="779"/>
      <c r="I41" s="548">
        <v>0.25</v>
      </c>
      <c r="J41" s="301" t="s">
        <v>28</v>
      </c>
      <c r="K41" s="301"/>
      <c r="L41" t="s">
        <v>387</v>
      </c>
      <c r="M41" s="301"/>
      <c r="N41" s="301"/>
      <c r="O41" s="724" t="s">
        <v>363</v>
      </c>
      <c r="Q41" s="724" t="s">
        <v>364</v>
      </c>
      <c r="R41" s="724" t="s">
        <v>365</v>
      </c>
    </row>
    <row r="42" spans="1:20">
      <c r="A42" s="715" t="s">
        <v>335</v>
      </c>
      <c r="E42" s="544"/>
      <c r="I42" s="548">
        <v>0.25</v>
      </c>
      <c r="J42" s="301" t="s">
        <v>29</v>
      </c>
      <c r="K42" s="301"/>
      <c r="M42" s="301"/>
      <c r="N42" s="301"/>
      <c r="O42" s="786">
        <v>220000</v>
      </c>
      <c r="P42" s="2" t="s">
        <v>388</v>
      </c>
      <c r="Q42" s="792">
        <v>1.296</v>
      </c>
      <c r="R42" s="776">
        <f>O42/Q42</f>
        <v>169753.08641975309</v>
      </c>
    </row>
    <row r="43" spans="1:20">
      <c r="A43" s="715" t="s">
        <v>336</v>
      </c>
      <c r="E43" s="544"/>
      <c r="I43" s="301"/>
      <c r="J43" s="301"/>
      <c r="K43" s="301"/>
      <c r="M43" s="301"/>
      <c r="N43" s="301"/>
      <c r="O43" s="776">
        <f>R42</f>
        <v>169753.08641975309</v>
      </c>
      <c r="P43" s="2" t="s">
        <v>389</v>
      </c>
      <c r="Q43" s="791">
        <v>0.29599999999999999</v>
      </c>
      <c r="R43" s="776">
        <f>O43*Q43</f>
        <v>50246.91358024691</v>
      </c>
    </row>
    <row r="44" spans="1:20">
      <c r="A44" s="718"/>
      <c r="B44" s="718"/>
      <c r="C44" s="718"/>
      <c r="D44" s="718"/>
      <c r="E44" s="544"/>
      <c r="I44" s="364" t="s">
        <v>30</v>
      </c>
      <c r="J44" s="301"/>
      <c r="K44" s="301"/>
      <c r="M44" s="301"/>
      <c r="N44" s="301"/>
      <c r="O44" s="776">
        <f>R42</f>
        <v>169753.08641975309</v>
      </c>
      <c r="P44" s="2" t="s">
        <v>390</v>
      </c>
      <c r="Q44" s="776">
        <f>R43</f>
        <v>50246.91358024691</v>
      </c>
      <c r="R44" s="777">
        <f>O44+Q44</f>
        <v>220000</v>
      </c>
    </row>
    <row r="45" spans="1:20" ht="14.4">
      <c r="A45" s="712" t="s">
        <v>337</v>
      </c>
      <c r="E45" s="544"/>
      <c r="I45" s="548">
        <v>0.25</v>
      </c>
      <c r="J45" s="301" t="s">
        <v>28</v>
      </c>
      <c r="K45" s="301"/>
      <c r="L45" t="s">
        <v>387</v>
      </c>
      <c r="M45" s="301"/>
      <c r="N45" s="301"/>
    </row>
    <row r="46" spans="1:20" ht="14.4">
      <c r="B46" s="713" t="s">
        <v>338</v>
      </c>
      <c r="E46" s="544"/>
      <c r="I46" s="548">
        <v>0.25</v>
      </c>
      <c r="J46" s="301" t="s">
        <v>28</v>
      </c>
      <c r="K46" s="301"/>
      <c r="L46" t="s">
        <v>387</v>
      </c>
      <c r="M46" s="301"/>
      <c r="N46" s="535"/>
    </row>
    <row r="47" spans="1:20">
      <c r="A47" s="714" t="s">
        <v>325</v>
      </c>
      <c r="E47" s="544"/>
      <c r="I47" s="548">
        <v>0.25</v>
      </c>
      <c r="J47" s="301" t="s">
        <v>28</v>
      </c>
      <c r="K47" s="301"/>
      <c r="L47" t="s">
        <v>387</v>
      </c>
      <c r="M47" s="301"/>
      <c r="N47" s="301"/>
    </row>
    <row r="48" spans="1:20">
      <c r="A48" s="717" t="s">
        <v>339</v>
      </c>
      <c r="E48" s="544"/>
      <c r="I48" s="548">
        <v>0.25</v>
      </c>
      <c r="J48" s="301" t="s">
        <v>29</v>
      </c>
      <c r="K48" s="301"/>
      <c r="L48" s="301"/>
      <c r="M48" s="301"/>
      <c r="N48" s="301"/>
    </row>
    <row r="49" spans="1:9">
      <c r="A49" s="717" t="s">
        <v>340</v>
      </c>
      <c r="E49" s="544"/>
      <c r="I49" s="301"/>
    </row>
    <row r="50" spans="1:9" ht="14.4">
      <c r="A50" s="717" t="s">
        <v>341</v>
      </c>
      <c r="E50" s="544"/>
      <c r="I50" s="536" t="s">
        <v>170</v>
      </c>
    </row>
    <row r="51" spans="1:9" ht="14.4">
      <c r="A51" s="714" t="s">
        <v>342</v>
      </c>
      <c r="E51" s="544"/>
      <c r="I51" s="535" t="s">
        <v>171</v>
      </c>
    </row>
    <row r="52" spans="1:9" ht="14.4">
      <c r="A52" s="717" t="s">
        <v>343</v>
      </c>
      <c r="E52" s="544"/>
      <c r="I52" s="535" t="s">
        <v>172</v>
      </c>
    </row>
    <row r="53" spans="1:9" ht="14.4">
      <c r="A53" s="717" t="s">
        <v>344</v>
      </c>
      <c r="E53" s="544"/>
      <c r="I53" s="535" t="s">
        <v>173</v>
      </c>
    </row>
    <row r="54" spans="1:9" ht="14.4">
      <c r="A54" s="717" t="s">
        <v>345</v>
      </c>
      <c r="E54" s="544"/>
      <c r="F54" s="545"/>
      <c r="G54" s="545"/>
      <c r="H54" s="546"/>
      <c r="I54" s="535" t="s">
        <v>174</v>
      </c>
    </row>
    <row r="55" spans="1:9" ht="14.4">
      <c r="A55" s="714" t="s">
        <v>346</v>
      </c>
      <c r="E55" s="544"/>
      <c r="G55" s="301"/>
      <c r="H55" s="301"/>
      <c r="I55" s="535" t="s">
        <v>175</v>
      </c>
    </row>
    <row r="56" spans="1:9" ht="14.4">
      <c r="A56" s="717" t="s">
        <v>347</v>
      </c>
      <c r="E56" s="544"/>
      <c r="G56" s="301"/>
      <c r="H56" s="301"/>
      <c r="I56" s="534"/>
    </row>
    <row r="57" spans="1:9" ht="14.4">
      <c r="A57" s="717" t="s">
        <v>348</v>
      </c>
      <c r="E57" s="544"/>
      <c r="G57" s="301"/>
      <c r="H57" s="301"/>
      <c r="I57" s="536" t="s">
        <v>176</v>
      </c>
    </row>
    <row r="58" spans="1:9" ht="14.4">
      <c r="A58" s="717" t="s">
        <v>349</v>
      </c>
      <c r="C58" s="545"/>
      <c r="D58" s="545"/>
      <c r="E58" s="544"/>
      <c r="G58" s="301"/>
      <c r="H58" s="301"/>
      <c r="I58" s="535" t="s">
        <v>177</v>
      </c>
    </row>
    <row r="59" spans="1:9" ht="14.4">
      <c r="E59" s="544"/>
      <c r="G59" s="301"/>
      <c r="H59" s="301"/>
      <c r="I59" s="535" t="s">
        <v>178</v>
      </c>
    </row>
    <row r="60" spans="1:9" ht="14.4">
      <c r="E60" s="544"/>
      <c r="G60" s="301"/>
      <c r="H60" s="301"/>
      <c r="I60" s="535" t="s">
        <v>179</v>
      </c>
    </row>
    <row r="61" spans="1:9" ht="14.4">
      <c r="E61" s="544"/>
      <c r="G61" s="301"/>
      <c r="H61" s="301"/>
      <c r="I61" s="535" t="s">
        <v>180</v>
      </c>
    </row>
  </sheetData>
  <mergeCells count="26">
    <mergeCell ref="T4:U4"/>
    <mergeCell ref="W4:X4"/>
    <mergeCell ref="H5:I5"/>
    <mergeCell ref="K5:L5"/>
    <mergeCell ref="N5:O5"/>
    <mergeCell ref="Q5:R5"/>
    <mergeCell ref="T5:U5"/>
    <mergeCell ref="W5:X5"/>
    <mergeCell ref="H4:I4"/>
    <mergeCell ref="K4:L4"/>
    <mergeCell ref="N4:O4"/>
    <mergeCell ref="Q4:R4"/>
    <mergeCell ref="T1:X1"/>
    <mergeCell ref="H3:I3"/>
    <mergeCell ref="K3:L3"/>
    <mergeCell ref="N3:O3"/>
    <mergeCell ref="Q3:R3"/>
    <mergeCell ref="T3:U3"/>
    <mergeCell ref="W3:X3"/>
    <mergeCell ref="H1:L1"/>
    <mergeCell ref="N1:R1"/>
    <mergeCell ref="D25:D26"/>
    <mergeCell ref="A2:D2"/>
    <mergeCell ref="A9:D9"/>
    <mergeCell ref="A16:D16"/>
    <mergeCell ref="A20:D20"/>
  </mergeCell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DE69-48F0-4D39-A4C1-8952A43336D8}">
  <sheetPr codeName="Sheet2">
    <tabColor rgb="FF00B050"/>
  </sheetPr>
  <dimension ref="A2:AI197"/>
  <sheetViews>
    <sheetView tabSelected="1" topLeftCell="A7" zoomScale="80" zoomScaleNormal="80" workbookViewId="0">
      <selection activeCell="A14" sqref="A14:B14"/>
    </sheetView>
  </sheetViews>
  <sheetFormatPr defaultColWidth="8.69921875" defaultRowHeight="13.8" outlineLevelCol="1"/>
  <cols>
    <col min="1" max="1" width="38.19921875" style="301" customWidth="1"/>
    <col min="2" max="2" width="10.69921875" style="301" customWidth="1"/>
    <col min="3" max="3" width="9.59765625" style="301" customWidth="1"/>
    <col min="4" max="4" width="7.59765625" style="301" bestFit="1" customWidth="1"/>
    <col min="5" max="8" width="7" style="301" bestFit="1" customWidth="1"/>
    <col min="9" max="9" width="2.09765625" style="301" customWidth="1"/>
    <col min="10" max="10" width="9.8984375" style="300" bestFit="1" customWidth="1"/>
    <col min="11" max="11" width="1.69921875" style="326" customWidth="1"/>
    <col min="12" max="12" width="8.5" style="300" bestFit="1" customWidth="1" outlineLevel="1"/>
    <col min="13" max="13" width="1.69921875" style="326" customWidth="1"/>
    <col min="14" max="14" width="8.5" style="300" bestFit="1" customWidth="1" outlineLevel="1"/>
    <col min="15" max="15" width="1.69921875" style="326" customWidth="1"/>
    <col min="16" max="16" width="8.5" style="300" bestFit="1" customWidth="1" outlineLevel="1"/>
    <col min="17" max="17" width="1.69921875" style="326" customWidth="1"/>
    <col min="18" max="18" width="8.5" style="300" bestFit="1" customWidth="1" outlineLevel="1"/>
    <col min="19" max="19" width="2.69921875" style="301" customWidth="1"/>
    <col min="20" max="20" width="13.3984375" style="301" bestFit="1" customWidth="1"/>
    <col min="21" max="21" width="5.69921875" style="301" customWidth="1"/>
    <col min="22" max="23" width="8.69921875" style="301"/>
    <col min="24" max="24" width="2.09765625" style="301" customWidth="1"/>
    <col min="25" max="26" width="8.69921875" style="301"/>
    <col min="27" max="27" width="2.09765625" style="301" customWidth="1"/>
    <col min="28" max="29" width="8.69921875" style="301"/>
    <col min="30" max="30" width="2.09765625" style="301" customWidth="1"/>
    <col min="31" max="32" width="8.69921875" style="301"/>
    <col min="33" max="33" width="1.796875" style="301" customWidth="1"/>
    <col min="34" max="16384" width="8.69921875" style="301"/>
  </cols>
  <sheetData>
    <row r="2" spans="1:35" ht="15.6">
      <c r="A2" s="1051" t="s">
        <v>184</v>
      </c>
      <c r="B2" s="1051"/>
      <c r="C2" s="1038"/>
      <c r="D2" s="1035"/>
      <c r="E2" s="1035"/>
      <c r="F2" s="1035"/>
      <c r="G2" s="1035"/>
      <c r="H2" s="1035"/>
      <c r="I2" s="1035"/>
      <c r="J2" s="1035"/>
    </row>
    <row r="3" spans="1:35" ht="15.6">
      <c r="A3" s="1051" t="s">
        <v>187</v>
      </c>
      <c r="B3" s="1051"/>
      <c r="C3" s="1038"/>
      <c r="D3" s="1035"/>
      <c r="E3" s="1035"/>
      <c r="F3" s="1035"/>
      <c r="G3" s="1035"/>
      <c r="H3" s="1035"/>
      <c r="I3" s="1035"/>
      <c r="J3" s="1035"/>
      <c r="K3" s="300"/>
      <c r="M3" s="300"/>
      <c r="O3" s="300"/>
      <c r="Q3" s="300"/>
    </row>
    <row r="4" spans="1:35" ht="15.6">
      <c r="A4" s="557"/>
      <c r="B4" s="557"/>
      <c r="C4" s="388"/>
      <c r="D4" s="388"/>
      <c r="E4" s="388"/>
      <c r="F4" s="388"/>
      <c r="G4" s="388"/>
      <c r="H4" s="388"/>
      <c r="I4" s="388"/>
      <c r="J4" s="388"/>
      <c r="K4" s="389"/>
      <c r="L4" s="389"/>
      <c r="M4" s="389"/>
      <c r="N4" s="389"/>
      <c r="O4" s="389"/>
      <c r="P4" s="389"/>
      <c r="Q4" s="389"/>
      <c r="R4" s="389"/>
      <c r="S4" s="388"/>
    </row>
    <row r="5" spans="1:35" ht="15.6">
      <c r="A5" s="1051" t="s">
        <v>186</v>
      </c>
      <c r="B5" s="1051"/>
      <c r="C5" s="1048"/>
      <c r="D5" s="1049"/>
      <c r="E5" s="1049"/>
      <c r="F5" s="1049"/>
      <c r="G5" s="1049"/>
      <c r="H5" s="1049"/>
      <c r="I5" s="1049"/>
      <c r="J5" s="1049"/>
      <c r="K5" s="300"/>
      <c r="M5" s="300"/>
      <c r="O5" s="300"/>
      <c r="Q5" s="300"/>
    </row>
    <row r="6" spans="1:35" ht="15.6">
      <c r="A6" s="1051" t="s">
        <v>13</v>
      </c>
      <c r="B6" s="1051"/>
      <c r="C6" s="1038"/>
      <c r="D6" s="1035"/>
      <c r="E6" s="1035"/>
      <c r="F6" s="1035"/>
      <c r="G6" s="1035"/>
      <c r="H6" s="1035"/>
      <c r="I6" s="1035"/>
      <c r="J6" s="328"/>
      <c r="K6" s="328"/>
      <c r="L6" s="328"/>
      <c r="M6" s="328"/>
      <c r="N6" s="328"/>
      <c r="O6" s="328"/>
      <c r="P6" s="328"/>
      <c r="Q6" s="328"/>
    </row>
    <row r="7" spans="1:35" ht="15.6">
      <c r="A7" s="557"/>
      <c r="B7" s="557"/>
      <c r="C7" s="388"/>
      <c r="D7" s="388"/>
      <c r="E7" s="388"/>
      <c r="F7" s="388"/>
      <c r="G7" s="388"/>
      <c r="H7" s="388"/>
      <c r="I7" s="388"/>
      <c r="J7" s="388"/>
      <c r="K7" s="389"/>
      <c r="L7" s="389"/>
      <c r="M7" s="389"/>
      <c r="N7" s="389"/>
      <c r="O7" s="389"/>
      <c r="P7" s="389"/>
      <c r="Q7" s="389"/>
      <c r="R7" s="389"/>
      <c r="S7" s="388"/>
    </row>
    <row r="8" spans="1:35" ht="15.6">
      <c r="A8" s="1051" t="s">
        <v>9</v>
      </c>
      <c r="B8" s="1051"/>
      <c r="C8" s="1039"/>
      <c r="D8" s="1040"/>
      <c r="E8" s="1040"/>
      <c r="F8" s="1040"/>
      <c r="G8" s="1040"/>
      <c r="H8" s="1040"/>
      <c r="I8" s="1040"/>
      <c r="J8" s="1040"/>
      <c r="K8" s="300"/>
      <c r="M8" s="328"/>
      <c r="N8" s="328"/>
      <c r="O8" s="328"/>
      <c r="P8" s="328"/>
      <c r="Q8" s="328"/>
    </row>
    <row r="9" spans="1:35" ht="15.6">
      <c r="A9" s="1051" t="s">
        <v>185</v>
      </c>
      <c r="B9" s="1051"/>
      <c r="C9" s="1036">
        <v>0.29599999999999999</v>
      </c>
      <c r="D9" s="1037"/>
      <c r="F9" s="1035"/>
      <c r="G9" s="1035"/>
      <c r="H9" s="1035"/>
      <c r="I9" s="1035"/>
      <c r="J9" s="1035"/>
      <c r="K9" s="1035"/>
      <c r="M9" s="328"/>
      <c r="N9" s="328"/>
      <c r="O9" s="328"/>
      <c r="P9" s="328"/>
      <c r="Q9" s="328"/>
    </row>
    <row r="10" spans="1:35" ht="15.6">
      <c r="A10" s="557"/>
      <c r="B10" s="557"/>
      <c r="C10" s="388"/>
      <c r="D10" s="388"/>
      <c r="E10" s="388"/>
      <c r="F10" s="388"/>
      <c r="G10" s="388"/>
      <c r="H10" s="388"/>
      <c r="I10" s="388"/>
      <c r="J10" s="388"/>
      <c r="K10" s="389"/>
      <c r="L10" s="389"/>
      <c r="M10" s="389"/>
      <c r="N10" s="389"/>
      <c r="O10" s="389"/>
      <c r="P10" s="389"/>
      <c r="Q10" s="389"/>
      <c r="R10" s="389"/>
      <c r="S10" s="388"/>
      <c r="T10" s="303"/>
    </row>
    <row r="11" spans="1:35">
      <c r="A11" s="299"/>
      <c r="B11" s="1052"/>
      <c r="C11" s="1052"/>
      <c r="K11" s="300"/>
      <c r="M11" s="300"/>
      <c r="O11" s="300"/>
      <c r="P11" s="302"/>
      <c r="Q11" s="300"/>
      <c r="T11" s="303"/>
    </row>
    <row r="12" spans="1:35">
      <c r="A12" s="1050" t="s">
        <v>438</v>
      </c>
      <c r="B12" s="388"/>
      <c r="C12" s="388"/>
      <c r="D12" s="388"/>
      <c r="E12" s="388"/>
      <c r="F12" s="388"/>
      <c r="G12" s="388"/>
      <c r="H12" s="388"/>
      <c r="I12" s="388"/>
      <c r="J12" s="389"/>
      <c r="K12" s="389"/>
      <c r="L12" s="388"/>
      <c r="M12" s="389"/>
      <c r="N12" s="388"/>
      <c r="O12" s="389"/>
      <c r="P12" s="388"/>
      <c r="Q12" s="389"/>
      <c r="R12" s="389"/>
      <c r="S12" s="388"/>
      <c r="T12" s="388"/>
    </row>
    <row r="13" spans="1:35">
      <c r="A13" s="1050"/>
      <c r="B13" s="388"/>
      <c r="C13" s="388"/>
      <c r="D13" s="388"/>
      <c r="E13" s="388"/>
      <c r="F13" s="388"/>
      <c r="G13" s="388"/>
      <c r="H13" s="388"/>
      <c r="I13" s="388"/>
      <c r="J13" s="833" t="s">
        <v>215</v>
      </c>
      <c r="K13" s="834"/>
      <c r="L13" s="833" t="s">
        <v>215</v>
      </c>
      <c r="M13" s="834"/>
      <c r="N13" s="833" t="s">
        <v>215</v>
      </c>
      <c r="O13" s="834"/>
      <c r="P13" s="833" t="s">
        <v>215</v>
      </c>
      <c r="Q13" s="834"/>
      <c r="R13" s="833" t="s">
        <v>215</v>
      </c>
      <c r="S13" s="388"/>
      <c r="T13" s="388"/>
      <c r="Y13" s="1062" t="s">
        <v>435</v>
      </c>
      <c r="Z13" s="1062"/>
      <c r="AA13" s="1062"/>
      <c r="AB13" s="1062"/>
      <c r="AC13" s="1062"/>
      <c r="AD13" s="1062"/>
      <c r="AE13" s="1062"/>
      <c r="AF13" s="1062"/>
      <c r="AG13" s="1062"/>
      <c r="AH13" s="1062"/>
      <c r="AI13" s="1062"/>
    </row>
    <row r="14" spans="1:35" ht="51" customHeight="1">
      <c r="A14" s="1046" t="s">
        <v>361</v>
      </c>
      <c r="B14" s="1047"/>
      <c r="D14" s="1041" t="s">
        <v>153</v>
      </c>
      <c r="E14" s="1042"/>
      <c r="F14" s="1042"/>
      <c r="G14" s="1042"/>
      <c r="H14" s="1042"/>
      <c r="I14" s="329"/>
      <c r="J14" s="663" t="s">
        <v>126</v>
      </c>
      <c r="K14" s="329"/>
      <c r="L14" s="304" t="s">
        <v>123</v>
      </c>
      <c r="M14" s="329"/>
      <c r="N14" s="304" t="s">
        <v>124</v>
      </c>
      <c r="O14" s="329"/>
      <c r="P14" s="305" t="s">
        <v>151</v>
      </c>
      <c r="Q14" s="329"/>
      <c r="R14" s="305" t="s">
        <v>152</v>
      </c>
      <c r="S14" s="541"/>
      <c r="T14" s="575" t="s">
        <v>10</v>
      </c>
      <c r="V14" s="1063" t="str">
        <f>J13</f>
        <v>FYxx-xx</v>
      </c>
      <c r="W14" s="1064"/>
      <c r="X14" s="836"/>
      <c r="Y14" s="1063" t="str">
        <f>L13</f>
        <v>FYxx-xx</v>
      </c>
      <c r="Z14" s="1064"/>
      <c r="AA14" s="835"/>
      <c r="AB14" s="1063" t="str">
        <f>N13</f>
        <v>FYxx-xx</v>
      </c>
      <c r="AC14" s="1064"/>
      <c r="AD14" s="835"/>
      <c r="AE14" s="1063" t="str">
        <f>P13</f>
        <v>FYxx-xx</v>
      </c>
      <c r="AF14" s="1064"/>
      <c r="AG14" s="835"/>
      <c r="AH14" s="1063" t="str">
        <f>R13</f>
        <v>FYxx-xx</v>
      </c>
      <c r="AI14" s="1064"/>
    </row>
    <row r="15" spans="1:35" ht="27.6">
      <c r="A15" s="671" t="s">
        <v>223</v>
      </c>
      <c r="B15" s="412" t="s">
        <v>32</v>
      </c>
      <c r="C15" s="412" t="s">
        <v>117</v>
      </c>
      <c r="D15" s="772" t="s">
        <v>154</v>
      </c>
      <c r="E15" s="772" t="s">
        <v>155</v>
      </c>
      <c r="F15" s="772" t="s">
        <v>156</v>
      </c>
      <c r="G15" s="772" t="s">
        <v>157</v>
      </c>
      <c r="H15" s="773" t="s">
        <v>158</v>
      </c>
      <c r="I15" s="347"/>
      <c r="J15" s="309"/>
      <c r="K15" s="347"/>
      <c r="L15" s="309"/>
      <c r="M15" s="347"/>
      <c r="N15" s="309"/>
      <c r="O15" s="347"/>
      <c r="P15" s="309"/>
      <c r="Q15" s="347"/>
      <c r="R15" s="310"/>
      <c r="S15" s="541"/>
      <c r="T15" s="516"/>
      <c r="V15" s="412" t="s">
        <v>32</v>
      </c>
      <c r="W15" s="412" t="s">
        <v>117</v>
      </c>
      <c r="X15" s="646"/>
      <c r="Y15" s="412" t="s">
        <v>32</v>
      </c>
      <c r="Z15" s="412" t="s">
        <v>117</v>
      </c>
      <c r="AA15" s="648"/>
      <c r="AB15" s="412" t="s">
        <v>32</v>
      </c>
      <c r="AC15" s="412" t="s">
        <v>117</v>
      </c>
      <c r="AD15" s="649"/>
      <c r="AE15" s="412" t="s">
        <v>32</v>
      </c>
      <c r="AF15" s="412" t="s">
        <v>117</v>
      </c>
      <c r="AG15" s="650"/>
      <c r="AH15" s="412" t="s">
        <v>32</v>
      </c>
      <c r="AI15" s="412" t="s">
        <v>117</v>
      </c>
    </row>
    <row r="16" spans="1:35">
      <c r="A16" s="601" t="s">
        <v>211</v>
      </c>
      <c r="B16" s="600"/>
      <c r="C16" s="600"/>
      <c r="D16" s="600"/>
      <c r="E16" s="600"/>
      <c r="F16" s="600"/>
      <c r="G16" s="600"/>
      <c r="H16" s="600"/>
      <c r="I16" s="664"/>
      <c r="J16" s="602"/>
      <c r="K16" s="602"/>
      <c r="L16" s="602"/>
      <c r="M16" s="602"/>
      <c r="N16" s="602"/>
      <c r="O16" s="602"/>
      <c r="P16" s="602"/>
      <c r="Q16" s="602"/>
      <c r="R16" s="602"/>
      <c r="S16" s="573"/>
      <c r="T16" s="606"/>
      <c r="V16" s="602"/>
      <c r="W16" s="602"/>
      <c r="X16" s="646"/>
      <c r="Y16" s="602"/>
      <c r="Z16" s="602"/>
      <c r="AA16" s="648"/>
      <c r="AB16" s="602"/>
      <c r="AC16" s="602"/>
      <c r="AD16" s="649"/>
      <c r="AE16" s="602"/>
      <c r="AF16" s="602"/>
      <c r="AG16" s="650"/>
      <c r="AH16" s="602"/>
      <c r="AI16" s="602"/>
    </row>
    <row r="17" spans="1:35">
      <c r="A17" s="311"/>
      <c r="B17" s="312"/>
      <c r="C17" s="312">
        <f t="shared" ref="C17:C21" si="0">B17/9*3</f>
        <v>0</v>
      </c>
      <c r="D17" s="668"/>
      <c r="E17" s="668"/>
      <c r="F17" s="668"/>
      <c r="G17" s="668"/>
      <c r="H17" s="669"/>
      <c r="I17" s="466"/>
      <c r="J17" s="423">
        <f t="shared" ref="J17" si="1">B17*D17</f>
        <v>0</v>
      </c>
      <c r="K17" s="466"/>
      <c r="L17" s="349">
        <f>Y17*E17</f>
        <v>0</v>
      </c>
      <c r="M17" s="466"/>
      <c r="N17" s="349">
        <f>AB17*F17</f>
        <v>0</v>
      </c>
      <c r="O17" s="466"/>
      <c r="P17" s="349">
        <f>AE17*G17</f>
        <v>0</v>
      </c>
      <c r="Q17" s="466"/>
      <c r="R17" s="349">
        <f>AH17*H17</f>
        <v>0</v>
      </c>
      <c r="S17" s="573"/>
      <c r="T17" s="561">
        <f t="shared" ref="T17:T27" si="2">SUM(J17+L17+N17+P17+R17)</f>
        <v>0</v>
      </c>
      <c r="V17" s="840">
        <f>B17</f>
        <v>0</v>
      </c>
      <c r="W17" s="840">
        <f t="shared" ref="W17" si="3">V17/9*3</f>
        <v>0</v>
      </c>
      <c r="X17" s="841"/>
      <c r="Y17" s="840">
        <f>V17*1.03</f>
        <v>0</v>
      </c>
      <c r="Z17" s="840">
        <f>Y17/9*3</f>
        <v>0</v>
      </c>
      <c r="AA17" s="842"/>
      <c r="AB17" s="840">
        <f>Y17*1.03</f>
        <v>0</v>
      </c>
      <c r="AC17" s="840">
        <f>AB17/9*3</f>
        <v>0</v>
      </c>
      <c r="AD17" s="843"/>
      <c r="AE17" s="840">
        <f>AB17*1.03</f>
        <v>0</v>
      </c>
      <c r="AF17" s="840">
        <f>AE17/9*3</f>
        <v>0</v>
      </c>
      <c r="AG17" s="844"/>
      <c r="AH17" s="840">
        <f>AE17*1.03</f>
        <v>0</v>
      </c>
      <c r="AI17" s="840">
        <f t="shared" ref="AI17" si="4">AH17/9*3</f>
        <v>0</v>
      </c>
    </row>
    <row r="18" spans="1:35">
      <c r="A18" s="314"/>
      <c r="B18" s="312"/>
      <c r="C18" s="312">
        <f t="shared" si="0"/>
        <v>0</v>
      </c>
      <c r="D18" s="668"/>
      <c r="E18" s="668"/>
      <c r="F18" s="668"/>
      <c r="G18" s="668"/>
      <c r="H18" s="669"/>
      <c r="I18" s="466"/>
      <c r="J18" s="423">
        <f t="shared" ref="J18:J27" si="5">B18*D18</f>
        <v>0</v>
      </c>
      <c r="K18" s="466"/>
      <c r="L18" s="349">
        <f>Y18*E18</f>
        <v>0</v>
      </c>
      <c r="M18" s="466"/>
      <c r="N18" s="349">
        <f>AB18*F18</f>
        <v>0</v>
      </c>
      <c r="O18" s="466"/>
      <c r="P18" s="349">
        <f>AE18*G18</f>
        <v>0</v>
      </c>
      <c r="Q18" s="466"/>
      <c r="R18" s="349">
        <f>AH18*H18</f>
        <v>0</v>
      </c>
      <c r="S18" s="573"/>
      <c r="T18" s="561">
        <f t="shared" si="2"/>
        <v>0</v>
      </c>
      <c r="V18" s="840">
        <f>B18</f>
        <v>0</v>
      </c>
      <c r="W18" s="840">
        <f t="shared" ref="W18:W21" si="6">V18/9*3</f>
        <v>0</v>
      </c>
      <c r="X18" s="841"/>
      <c r="Y18" s="840">
        <f t="shared" ref="Y18:Y21" si="7">V18*1.03</f>
        <v>0</v>
      </c>
      <c r="Z18" s="840">
        <f t="shared" ref="Z18:Z21" si="8">Y18/9*3</f>
        <v>0</v>
      </c>
      <c r="AA18" s="842"/>
      <c r="AB18" s="840">
        <f t="shared" ref="AB18:AB21" si="9">Y18*1.03</f>
        <v>0</v>
      </c>
      <c r="AC18" s="840">
        <f t="shared" ref="AC18:AC21" si="10">AB18/9*3</f>
        <v>0</v>
      </c>
      <c r="AD18" s="843"/>
      <c r="AE18" s="840">
        <f t="shared" ref="AE18:AE21" si="11">AB18*1.03</f>
        <v>0</v>
      </c>
      <c r="AF18" s="840">
        <f t="shared" ref="AF18:AF21" si="12">AE18/9*3</f>
        <v>0</v>
      </c>
      <c r="AG18" s="844"/>
      <c r="AH18" s="840">
        <f t="shared" ref="AH18:AH21" si="13">AE18*1.03</f>
        <v>0</v>
      </c>
      <c r="AI18" s="840">
        <f t="shared" ref="AI18:AI21" si="14">AH18/9*3</f>
        <v>0</v>
      </c>
    </row>
    <row r="19" spans="1:35">
      <c r="A19" s="314"/>
      <c r="B19" s="312"/>
      <c r="C19" s="312">
        <f t="shared" si="0"/>
        <v>0</v>
      </c>
      <c r="D19" s="668"/>
      <c r="E19" s="668"/>
      <c r="F19" s="668"/>
      <c r="G19" s="668"/>
      <c r="H19" s="669"/>
      <c r="I19" s="466"/>
      <c r="J19" s="423">
        <f t="shared" si="5"/>
        <v>0</v>
      </c>
      <c r="K19" s="466"/>
      <c r="L19" s="349">
        <f>Y19*E19</f>
        <v>0</v>
      </c>
      <c r="M19" s="466"/>
      <c r="N19" s="349">
        <f>AB19*F19</f>
        <v>0</v>
      </c>
      <c r="O19" s="466"/>
      <c r="P19" s="349">
        <f>AE19*G19</f>
        <v>0</v>
      </c>
      <c r="Q19" s="466"/>
      <c r="R19" s="349">
        <f>AH19*H19</f>
        <v>0</v>
      </c>
      <c r="S19" s="573"/>
      <c r="T19" s="561">
        <f t="shared" si="2"/>
        <v>0</v>
      </c>
      <c r="V19" s="840">
        <f>B19</f>
        <v>0</v>
      </c>
      <c r="W19" s="840">
        <f t="shared" si="6"/>
        <v>0</v>
      </c>
      <c r="X19" s="841"/>
      <c r="Y19" s="840">
        <f t="shared" si="7"/>
        <v>0</v>
      </c>
      <c r="Z19" s="840">
        <f t="shared" si="8"/>
        <v>0</v>
      </c>
      <c r="AA19" s="842"/>
      <c r="AB19" s="840">
        <f t="shared" si="9"/>
        <v>0</v>
      </c>
      <c r="AC19" s="840">
        <f t="shared" si="10"/>
        <v>0</v>
      </c>
      <c r="AD19" s="843"/>
      <c r="AE19" s="840">
        <f t="shared" si="11"/>
        <v>0</v>
      </c>
      <c r="AF19" s="840">
        <f t="shared" si="12"/>
        <v>0</v>
      </c>
      <c r="AG19" s="844"/>
      <c r="AH19" s="840">
        <f t="shared" si="13"/>
        <v>0</v>
      </c>
      <c r="AI19" s="840">
        <f t="shared" si="14"/>
        <v>0</v>
      </c>
    </row>
    <row r="20" spans="1:35">
      <c r="A20" s="314"/>
      <c r="B20" s="312"/>
      <c r="C20" s="312">
        <f t="shared" si="0"/>
        <v>0</v>
      </c>
      <c r="D20" s="668"/>
      <c r="E20" s="668"/>
      <c r="F20" s="668"/>
      <c r="G20" s="668"/>
      <c r="H20" s="669"/>
      <c r="I20" s="466"/>
      <c r="J20" s="423">
        <f t="shared" si="5"/>
        <v>0</v>
      </c>
      <c r="K20" s="466"/>
      <c r="L20" s="349">
        <f>Y20*E20</f>
        <v>0</v>
      </c>
      <c r="M20" s="466"/>
      <c r="N20" s="349">
        <f>AB20*F20</f>
        <v>0</v>
      </c>
      <c r="O20" s="466"/>
      <c r="P20" s="349">
        <f>AE20*G20</f>
        <v>0</v>
      </c>
      <c r="Q20" s="466"/>
      <c r="R20" s="349">
        <f>AH20*H20</f>
        <v>0</v>
      </c>
      <c r="S20" s="573"/>
      <c r="T20" s="561">
        <f t="shared" si="2"/>
        <v>0</v>
      </c>
      <c r="V20" s="840">
        <f>B20</f>
        <v>0</v>
      </c>
      <c r="W20" s="840">
        <f t="shared" si="6"/>
        <v>0</v>
      </c>
      <c r="X20" s="841"/>
      <c r="Y20" s="840">
        <f t="shared" si="7"/>
        <v>0</v>
      </c>
      <c r="Z20" s="840">
        <f t="shared" si="8"/>
        <v>0</v>
      </c>
      <c r="AA20" s="842"/>
      <c r="AB20" s="840">
        <f t="shared" si="9"/>
        <v>0</v>
      </c>
      <c r="AC20" s="840">
        <f t="shared" si="10"/>
        <v>0</v>
      </c>
      <c r="AD20" s="843"/>
      <c r="AE20" s="840">
        <f t="shared" si="11"/>
        <v>0</v>
      </c>
      <c r="AF20" s="840">
        <f t="shared" si="12"/>
        <v>0</v>
      </c>
      <c r="AG20" s="844"/>
      <c r="AH20" s="840">
        <f t="shared" si="13"/>
        <v>0</v>
      </c>
      <c r="AI20" s="840">
        <f t="shared" si="14"/>
        <v>0</v>
      </c>
    </row>
    <row r="21" spans="1:35">
      <c r="A21" s="314"/>
      <c r="B21" s="312"/>
      <c r="C21" s="312">
        <f t="shared" si="0"/>
        <v>0</v>
      </c>
      <c r="D21" s="668"/>
      <c r="E21" s="668"/>
      <c r="F21" s="668"/>
      <c r="G21" s="668"/>
      <c r="H21" s="669"/>
      <c r="I21" s="466"/>
      <c r="J21" s="423">
        <f t="shared" si="5"/>
        <v>0</v>
      </c>
      <c r="K21" s="466"/>
      <c r="L21" s="349">
        <f>Y21*E21</f>
        <v>0</v>
      </c>
      <c r="M21" s="466"/>
      <c r="N21" s="349">
        <f>AB21*F21</f>
        <v>0</v>
      </c>
      <c r="O21" s="466"/>
      <c r="P21" s="349">
        <f>AE21*G21</f>
        <v>0</v>
      </c>
      <c r="Q21" s="466"/>
      <c r="R21" s="349">
        <f>AH21*H21</f>
        <v>0</v>
      </c>
      <c r="S21" s="573"/>
      <c r="T21" s="561">
        <f t="shared" ref="T21" si="15">SUM(J21+L21+N21+P21+R21)</f>
        <v>0</v>
      </c>
      <c r="V21" s="840">
        <f>B21</f>
        <v>0</v>
      </c>
      <c r="W21" s="840">
        <f t="shared" si="6"/>
        <v>0</v>
      </c>
      <c r="X21" s="841"/>
      <c r="Y21" s="840">
        <f t="shared" si="7"/>
        <v>0</v>
      </c>
      <c r="Z21" s="840">
        <f t="shared" si="8"/>
        <v>0</v>
      </c>
      <c r="AA21" s="842"/>
      <c r="AB21" s="840">
        <f t="shared" si="9"/>
        <v>0</v>
      </c>
      <c r="AC21" s="840">
        <f t="shared" si="10"/>
        <v>0</v>
      </c>
      <c r="AD21" s="843"/>
      <c r="AE21" s="840">
        <f t="shared" si="11"/>
        <v>0</v>
      </c>
      <c r="AF21" s="840">
        <f t="shared" si="12"/>
        <v>0</v>
      </c>
      <c r="AG21" s="844"/>
      <c r="AH21" s="840">
        <f t="shared" si="13"/>
        <v>0</v>
      </c>
      <c r="AI21" s="840">
        <f t="shared" si="14"/>
        <v>0</v>
      </c>
    </row>
    <row r="22" spans="1:35">
      <c r="A22" s="638" t="s">
        <v>212</v>
      </c>
      <c r="B22" s="600"/>
      <c r="C22" s="598"/>
      <c r="D22" s="600"/>
      <c r="E22" s="600"/>
      <c r="F22" s="600"/>
      <c r="G22" s="600"/>
      <c r="H22" s="600"/>
      <c r="I22" s="664"/>
      <c r="J22" s="602"/>
      <c r="K22" s="602"/>
      <c r="L22" s="602"/>
      <c r="M22" s="602"/>
      <c r="N22" s="602"/>
      <c r="O22" s="602"/>
      <c r="P22" s="602"/>
      <c r="Q22" s="602"/>
      <c r="R22" s="602"/>
      <c r="S22" s="573"/>
      <c r="T22" s="606"/>
      <c r="V22" s="845"/>
      <c r="W22" s="845"/>
      <c r="X22" s="841"/>
      <c r="Y22" s="845"/>
      <c r="Z22" s="845"/>
      <c r="AA22" s="847"/>
      <c r="AB22" s="845"/>
      <c r="AC22" s="845"/>
      <c r="AD22" s="848"/>
      <c r="AE22" s="845"/>
      <c r="AF22" s="845"/>
      <c r="AG22" s="849"/>
      <c r="AH22" s="845"/>
      <c r="AI22" s="845"/>
    </row>
    <row r="23" spans="1:35">
      <c r="B23" s="312"/>
      <c r="C23" s="637"/>
      <c r="D23" s="668"/>
      <c r="E23" s="668"/>
      <c r="F23" s="668"/>
      <c r="G23" s="668"/>
      <c r="H23" s="669"/>
      <c r="I23" s="466"/>
      <c r="J23" s="423">
        <f t="shared" si="5"/>
        <v>0</v>
      </c>
      <c r="K23" s="466"/>
      <c r="L23" s="349">
        <f>Y23*E23</f>
        <v>0</v>
      </c>
      <c r="M23" s="466"/>
      <c r="N23" s="349">
        <f>AB23*F23</f>
        <v>0</v>
      </c>
      <c r="O23" s="466"/>
      <c r="P23" s="349">
        <f>AE23*G23</f>
        <v>0</v>
      </c>
      <c r="Q23" s="466"/>
      <c r="R23" s="349">
        <f>AH23*H23</f>
        <v>0</v>
      </c>
      <c r="S23" s="573"/>
      <c r="T23" s="561">
        <f>SUM(J23+L23+N23+P23+R23)</f>
        <v>0</v>
      </c>
      <c r="V23" s="840">
        <f>B23</f>
        <v>0</v>
      </c>
      <c r="W23" s="850"/>
      <c r="X23" s="841"/>
      <c r="Y23" s="840">
        <f>V23*1.03</f>
        <v>0</v>
      </c>
      <c r="Z23" s="850"/>
      <c r="AA23" s="842"/>
      <c r="AB23" s="840">
        <f>Y23*1.03</f>
        <v>0</v>
      </c>
      <c r="AC23" s="850"/>
      <c r="AD23" s="843"/>
      <c r="AE23" s="840">
        <f>AB23*1.03</f>
        <v>0</v>
      </c>
      <c r="AF23" s="850"/>
      <c r="AG23" s="844"/>
      <c r="AH23" s="840">
        <f>AE23*1.03</f>
        <v>0</v>
      </c>
      <c r="AI23" s="850"/>
    </row>
    <row r="24" spans="1:35">
      <c r="A24" s="314"/>
      <c r="B24" s="312"/>
      <c r="C24" s="637"/>
      <c r="D24" s="668"/>
      <c r="E24" s="668"/>
      <c r="F24" s="668"/>
      <c r="G24" s="668"/>
      <c r="H24" s="669"/>
      <c r="I24" s="466"/>
      <c r="J24" s="423">
        <f t="shared" si="5"/>
        <v>0</v>
      </c>
      <c r="K24" s="466"/>
      <c r="L24" s="349">
        <f>Y24*E24</f>
        <v>0</v>
      </c>
      <c r="M24" s="466"/>
      <c r="N24" s="349">
        <f>AB24*F24</f>
        <v>0</v>
      </c>
      <c r="O24" s="466"/>
      <c r="P24" s="349">
        <f>AE24*G24</f>
        <v>0</v>
      </c>
      <c r="Q24" s="466"/>
      <c r="R24" s="349">
        <f>AH24*H24</f>
        <v>0</v>
      </c>
      <c r="S24" s="573"/>
      <c r="T24" s="561">
        <f>SUM(J24+L24+N24+P24+R24)</f>
        <v>0</v>
      </c>
      <c r="V24" s="840">
        <f>B24</f>
        <v>0</v>
      </c>
      <c r="W24" s="851"/>
      <c r="X24" s="841"/>
      <c r="Y24" s="840">
        <f t="shared" ref="Y24:Y27" si="16">V24*1.03</f>
        <v>0</v>
      </c>
      <c r="Z24" s="851"/>
      <c r="AA24" s="842"/>
      <c r="AB24" s="840">
        <f t="shared" ref="AB24:AB27" si="17">Y24*1.03</f>
        <v>0</v>
      </c>
      <c r="AC24" s="851"/>
      <c r="AD24" s="843"/>
      <c r="AE24" s="840">
        <f t="shared" ref="AE24:AE27" si="18">AB24*1.03</f>
        <v>0</v>
      </c>
      <c r="AF24" s="851"/>
      <c r="AG24" s="844"/>
      <c r="AH24" s="840">
        <f t="shared" ref="AH24:AH27" si="19">AE24*1.03</f>
        <v>0</v>
      </c>
      <c r="AI24" s="851"/>
    </row>
    <row r="25" spans="1:35">
      <c r="A25" s="531"/>
      <c r="B25" s="312"/>
      <c r="C25" s="637"/>
      <c r="D25" s="668"/>
      <c r="E25" s="668"/>
      <c r="F25" s="668"/>
      <c r="G25" s="668"/>
      <c r="H25" s="669"/>
      <c r="I25" s="466"/>
      <c r="J25" s="423">
        <f t="shared" si="5"/>
        <v>0</v>
      </c>
      <c r="K25" s="466"/>
      <c r="L25" s="349">
        <f>Y25*E25</f>
        <v>0</v>
      </c>
      <c r="M25" s="466"/>
      <c r="N25" s="349">
        <f>AB25*F25</f>
        <v>0</v>
      </c>
      <c r="O25" s="466"/>
      <c r="P25" s="349">
        <f>AE25*G25</f>
        <v>0</v>
      </c>
      <c r="Q25" s="466"/>
      <c r="R25" s="349">
        <f>AH25*H25</f>
        <v>0</v>
      </c>
      <c r="S25" s="573"/>
      <c r="T25" s="561">
        <f t="shared" si="2"/>
        <v>0</v>
      </c>
      <c r="V25" s="840">
        <f>B25</f>
        <v>0</v>
      </c>
      <c r="W25" s="851"/>
      <c r="X25" s="841"/>
      <c r="Y25" s="840">
        <f t="shared" si="16"/>
        <v>0</v>
      </c>
      <c r="Z25" s="851"/>
      <c r="AA25" s="842"/>
      <c r="AB25" s="840">
        <f t="shared" si="17"/>
        <v>0</v>
      </c>
      <c r="AC25" s="851"/>
      <c r="AD25" s="843"/>
      <c r="AE25" s="840">
        <f t="shared" si="18"/>
        <v>0</v>
      </c>
      <c r="AF25" s="851"/>
      <c r="AG25" s="844"/>
      <c r="AH25" s="840">
        <f t="shared" si="19"/>
        <v>0</v>
      </c>
      <c r="AI25" s="851"/>
    </row>
    <row r="26" spans="1:35">
      <c r="A26" s="531"/>
      <c r="B26" s="312"/>
      <c r="C26" s="637"/>
      <c r="D26" s="668"/>
      <c r="E26" s="668"/>
      <c r="F26" s="668"/>
      <c r="G26" s="668"/>
      <c r="H26" s="669"/>
      <c r="I26" s="466"/>
      <c r="J26" s="423">
        <f t="shared" si="5"/>
        <v>0</v>
      </c>
      <c r="K26" s="466"/>
      <c r="L26" s="349">
        <f>Y26*E26</f>
        <v>0</v>
      </c>
      <c r="M26" s="466"/>
      <c r="N26" s="349">
        <f>AB26*F26</f>
        <v>0</v>
      </c>
      <c r="O26" s="466"/>
      <c r="P26" s="349">
        <f>AE26*G26</f>
        <v>0</v>
      </c>
      <c r="Q26" s="466"/>
      <c r="R26" s="349">
        <f>AH26*H26</f>
        <v>0</v>
      </c>
      <c r="S26" s="573"/>
      <c r="T26" s="561">
        <f t="shared" si="2"/>
        <v>0</v>
      </c>
      <c r="V26" s="840">
        <f>B26</f>
        <v>0</v>
      </c>
      <c r="W26" s="851"/>
      <c r="X26" s="841"/>
      <c r="Y26" s="840">
        <f t="shared" si="16"/>
        <v>0</v>
      </c>
      <c r="Z26" s="851"/>
      <c r="AA26" s="842"/>
      <c r="AB26" s="840">
        <f t="shared" si="17"/>
        <v>0</v>
      </c>
      <c r="AC26" s="851"/>
      <c r="AD26" s="843"/>
      <c r="AE26" s="840">
        <f t="shared" si="18"/>
        <v>0</v>
      </c>
      <c r="AF26" s="851"/>
      <c r="AG26" s="844"/>
      <c r="AH26" s="840">
        <f t="shared" si="19"/>
        <v>0</v>
      </c>
      <c r="AI26" s="851"/>
    </row>
    <row r="27" spans="1:35">
      <c r="A27" s="314"/>
      <c r="B27" s="312"/>
      <c r="C27" s="636"/>
      <c r="D27" s="668"/>
      <c r="E27" s="668"/>
      <c r="F27" s="668"/>
      <c r="G27" s="668"/>
      <c r="H27" s="669"/>
      <c r="I27" s="466"/>
      <c r="J27" s="423">
        <f t="shared" si="5"/>
        <v>0</v>
      </c>
      <c r="K27" s="466"/>
      <c r="L27" s="349">
        <f>Y27*E27</f>
        <v>0</v>
      </c>
      <c r="M27" s="466"/>
      <c r="N27" s="349">
        <f>AB27*F27</f>
        <v>0</v>
      </c>
      <c r="O27" s="466"/>
      <c r="P27" s="349">
        <f>AE27*G27</f>
        <v>0</v>
      </c>
      <c r="Q27" s="466"/>
      <c r="R27" s="349">
        <f>AH27*H27</f>
        <v>0</v>
      </c>
      <c r="S27" s="573"/>
      <c r="T27" s="561">
        <f t="shared" si="2"/>
        <v>0</v>
      </c>
      <c r="V27" s="840">
        <f>B27</f>
        <v>0</v>
      </c>
      <c r="W27" s="852"/>
      <c r="X27" s="841"/>
      <c r="Y27" s="840">
        <f t="shared" si="16"/>
        <v>0</v>
      </c>
      <c r="Z27" s="852"/>
      <c r="AA27" s="842"/>
      <c r="AB27" s="840">
        <f t="shared" si="17"/>
        <v>0</v>
      </c>
      <c r="AC27" s="852"/>
      <c r="AD27" s="843"/>
      <c r="AE27" s="840">
        <f t="shared" si="18"/>
        <v>0</v>
      </c>
      <c r="AF27" s="852"/>
      <c r="AG27" s="844"/>
      <c r="AH27" s="840">
        <f t="shared" si="19"/>
        <v>0</v>
      </c>
      <c r="AI27" s="852"/>
    </row>
    <row r="28" spans="1:35">
      <c r="A28" s="1043" t="s">
        <v>38</v>
      </c>
      <c r="B28" s="1044"/>
      <c r="C28" s="1045"/>
      <c r="D28" s="1044"/>
      <c r="E28" s="1044"/>
      <c r="F28" s="1044"/>
      <c r="G28" s="1044"/>
      <c r="H28" s="1044"/>
      <c r="I28" s="665"/>
      <c r="J28" s="475">
        <f>SUM(J16:J27)</f>
        <v>0</v>
      </c>
      <c r="K28" s="470"/>
      <c r="L28" s="470">
        <f t="shared" ref="L28:R28" si="20">SUM(L16:L27)</f>
        <v>0</v>
      </c>
      <c r="M28" s="470"/>
      <c r="N28" s="470">
        <f t="shared" si="20"/>
        <v>0</v>
      </c>
      <c r="O28" s="470"/>
      <c r="P28" s="470">
        <f t="shared" si="20"/>
        <v>0</v>
      </c>
      <c r="Q28" s="470"/>
      <c r="R28" s="470">
        <f t="shared" si="20"/>
        <v>0</v>
      </c>
      <c r="S28" s="573"/>
      <c r="T28" s="579">
        <f>SUM(J28+L28+N28+P28+R28)</f>
        <v>0</v>
      </c>
    </row>
    <row r="29" spans="1:35">
      <c r="A29" s="316"/>
      <c r="B29" s="317"/>
      <c r="C29" s="317"/>
      <c r="D29" s="317"/>
      <c r="E29" s="317"/>
      <c r="F29" s="317"/>
      <c r="G29" s="317"/>
      <c r="H29" s="317"/>
      <c r="I29" s="666"/>
      <c r="J29" s="496"/>
      <c r="K29" s="496"/>
      <c r="L29" s="496"/>
      <c r="M29" s="496"/>
      <c r="N29" s="496"/>
      <c r="O29" s="496"/>
      <c r="P29" s="496"/>
      <c r="Q29" s="496"/>
      <c r="R29" s="482"/>
      <c r="S29" s="573"/>
      <c r="T29" s="576"/>
    </row>
    <row r="30" spans="1:35" ht="27.6">
      <c r="A30" s="671" t="s">
        <v>359</v>
      </c>
      <c r="B30" s="412" t="s">
        <v>32</v>
      </c>
      <c r="C30" s="390" t="s">
        <v>117</v>
      </c>
      <c r="D30" s="330" t="s">
        <v>154</v>
      </c>
      <c r="E30" s="330" t="s">
        <v>155</v>
      </c>
      <c r="F30" s="330" t="s">
        <v>156</v>
      </c>
      <c r="G30" s="330" t="s">
        <v>157</v>
      </c>
      <c r="H30" s="418" t="s">
        <v>158</v>
      </c>
      <c r="I30" s="466"/>
      <c r="J30" s="498"/>
      <c r="K30" s="466"/>
      <c r="L30" s="498"/>
      <c r="M30" s="466"/>
      <c r="N30" s="498"/>
      <c r="O30" s="466"/>
      <c r="P30" s="498"/>
      <c r="Q30" s="466"/>
      <c r="R30" s="510"/>
      <c r="S30" s="573"/>
      <c r="T30" s="516"/>
      <c r="V30" s="412" t="s">
        <v>32</v>
      </c>
      <c r="W30" s="412" t="s">
        <v>117</v>
      </c>
      <c r="X30" s="646"/>
      <c r="Y30" s="412" t="s">
        <v>32</v>
      </c>
      <c r="Z30" s="412" t="s">
        <v>117</v>
      </c>
      <c r="AA30" s="648"/>
      <c r="AB30" s="412" t="s">
        <v>32</v>
      </c>
      <c r="AC30" s="412" t="s">
        <v>117</v>
      </c>
      <c r="AD30" s="649"/>
      <c r="AE30" s="412" t="s">
        <v>32</v>
      </c>
      <c r="AF30" s="412" t="s">
        <v>117</v>
      </c>
      <c r="AG30" s="650"/>
      <c r="AH30" s="412" t="s">
        <v>32</v>
      </c>
      <c r="AI30" s="412" t="s">
        <v>117</v>
      </c>
    </row>
    <row r="31" spans="1:35">
      <c r="A31" s="601" t="s">
        <v>221</v>
      </c>
      <c r="B31" s="600"/>
      <c r="C31" s="600"/>
      <c r="D31" s="600"/>
      <c r="E31" s="600"/>
      <c r="F31" s="600"/>
      <c r="G31" s="600"/>
      <c r="H31" s="600"/>
      <c r="I31" s="664"/>
      <c r="J31" s="602"/>
      <c r="K31" s="602"/>
      <c r="L31" s="602"/>
      <c r="M31" s="602"/>
      <c r="N31" s="602"/>
      <c r="O31" s="602"/>
      <c r="P31" s="602"/>
      <c r="Q31" s="602"/>
      <c r="R31" s="602"/>
      <c r="S31" s="573"/>
      <c r="T31" s="606"/>
      <c r="V31" s="602"/>
      <c r="W31" s="602"/>
      <c r="X31" s="646"/>
      <c r="Y31" s="602"/>
      <c r="Z31" s="602"/>
      <c r="AA31" s="648"/>
      <c r="AB31" s="602"/>
      <c r="AC31" s="602"/>
      <c r="AD31" s="649"/>
      <c r="AE31" s="602"/>
      <c r="AF31" s="602"/>
      <c r="AG31" s="650"/>
      <c r="AH31" s="602"/>
      <c r="AI31" s="602"/>
    </row>
    <row r="32" spans="1:35">
      <c r="A32" s="311"/>
      <c r="B32" s="312"/>
      <c r="C32" s="312">
        <f t="shared" ref="C32:C36" si="21">B32/9*3</f>
        <v>0</v>
      </c>
      <c r="D32" s="668"/>
      <c r="E32" s="668"/>
      <c r="F32" s="668"/>
      <c r="G32" s="668"/>
      <c r="H32" s="669"/>
      <c r="I32" s="466"/>
      <c r="J32" s="423">
        <f>B32*D32</f>
        <v>0</v>
      </c>
      <c r="K32" s="466"/>
      <c r="L32" s="349">
        <f>Y32*E32</f>
        <v>0</v>
      </c>
      <c r="M32" s="466"/>
      <c r="N32" s="349">
        <f>AB32*F32</f>
        <v>0</v>
      </c>
      <c r="O32" s="466"/>
      <c r="P32" s="349">
        <f>AE32*G32</f>
        <v>0</v>
      </c>
      <c r="Q32" s="466"/>
      <c r="R32" s="349">
        <f>AH32*H32</f>
        <v>0</v>
      </c>
      <c r="S32" s="573"/>
      <c r="T32" s="561">
        <f t="shared" ref="T32:T36" si="22">SUM(J32+L32+N32+P32+R32)</f>
        <v>0</v>
      </c>
      <c r="V32" s="840">
        <f>B32</f>
        <v>0</v>
      </c>
      <c r="W32" s="840">
        <f t="shared" ref="W32:W36" si="23">V32/9*3</f>
        <v>0</v>
      </c>
      <c r="X32" s="841"/>
      <c r="Y32" s="840">
        <f>V32*1.03</f>
        <v>0</v>
      </c>
      <c r="Z32" s="840">
        <f>Y32/9*3</f>
        <v>0</v>
      </c>
      <c r="AA32" s="842"/>
      <c r="AB32" s="840">
        <f>Y32*1.03</f>
        <v>0</v>
      </c>
      <c r="AC32" s="840">
        <f>AB32/9*3</f>
        <v>0</v>
      </c>
      <c r="AD32" s="843"/>
      <c r="AE32" s="840">
        <f>AB32*1.03</f>
        <v>0</v>
      </c>
      <c r="AF32" s="840">
        <f>AE32/9*3</f>
        <v>0</v>
      </c>
      <c r="AG32" s="844"/>
      <c r="AH32" s="840">
        <f>AE32*1.03</f>
        <v>0</v>
      </c>
      <c r="AI32" s="840">
        <f t="shared" ref="AI32:AI36" si="24">AH32/9*3</f>
        <v>0</v>
      </c>
    </row>
    <row r="33" spans="1:35">
      <c r="A33" s="314"/>
      <c r="B33" s="312"/>
      <c r="C33" s="312">
        <f t="shared" si="21"/>
        <v>0</v>
      </c>
      <c r="D33" s="668"/>
      <c r="E33" s="668"/>
      <c r="F33" s="668"/>
      <c r="G33" s="668"/>
      <c r="H33" s="669"/>
      <c r="I33" s="466"/>
      <c r="J33" s="423">
        <f t="shared" ref="J33:J36" si="25">B33*D33</f>
        <v>0</v>
      </c>
      <c r="K33" s="466"/>
      <c r="L33" s="349">
        <f>Y33*E33</f>
        <v>0</v>
      </c>
      <c r="M33" s="466"/>
      <c r="N33" s="349">
        <f>AB33*F33</f>
        <v>0</v>
      </c>
      <c r="O33" s="466"/>
      <c r="P33" s="349">
        <f>AE33*G33</f>
        <v>0</v>
      </c>
      <c r="Q33" s="466"/>
      <c r="R33" s="349">
        <f>AH33*H33</f>
        <v>0</v>
      </c>
      <c r="S33" s="573"/>
      <c r="T33" s="561">
        <f t="shared" si="22"/>
        <v>0</v>
      </c>
      <c r="V33" s="840">
        <f>B33</f>
        <v>0</v>
      </c>
      <c r="W33" s="840">
        <f t="shared" si="23"/>
        <v>0</v>
      </c>
      <c r="X33" s="841"/>
      <c r="Y33" s="840">
        <f t="shared" ref="Y33:Y36" si="26">V33*1.03</f>
        <v>0</v>
      </c>
      <c r="Z33" s="840">
        <f t="shared" ref="Z33:Z36" si="27">Y33/9*3</f>
        <v>0</v>
      </c>
      <c r="AA33" s="842"/>
      <c r="AB33" s="840">
        <f t="shared" ref="AB33:AB36" si="28">Y33*1.03</f>
        <v>0</v>
      </c>
      <c r="AC33" s="840">
        <f t="shared" ref="AC33:AC36" si="29">AB33/9*3</f>
        <v>0</v>
      </c>
      <c r="AD33" s="843"/>
      <c r="AE33" s="840">
        <f t="shared" ref="AE33:AE36" si="30">AB33*1.03</f>
        <v>0</v>
      </c>
      <c r="AF33" s="840">
        <f t="shared" ref="AF33:AF36" si="31">AE33/9*3</f>
        <v>0</v>
      </c>
      <c r="AG33" s="844"/>
      <c r="AH33" s="840">
        <f t="shared" ref="AH33:AH36" si="32">AE33*1.03</f>
        <v>0</v>
      </c>
      <c r="AI33" s="840">
        <f t="shared" si="24"/>
        <v>0</v>
      </c>
    </row>
    <row r="34" spans="1:35">
      <c r="A34" s="314"/>
      <c r="B34" s="312"/>
      <c r="C34" s="312">
        <f t="shared" si="21"/>
        <v>0</v>
      </c>
      <c r="D34" s="668"/>
      <c r="E34" s="668"/>
      <c r="F34" s="668"/>
      <c r="G34" s="668"/>
      <c r="H34" s="669"/>
      <c r="I34" s="466"/>
      <c r="J34" s="423">
        <f t="shared" si="25"/>
        <v>0</v>
      </c>
      <c r="K34" s="466"/>
      <c r="L34" s="349">
        <f>Y34*E34</f>
        <v>0</v>
      </c>
      <c r="M34" s="466"/>
      <c r="N34" s="349">
        <f>AB34*F34</f>
        <v>0</v>
      </c>
      <c r="O34" s="466"/>
      <c r="P34" s="349">
        <f>AE34*G34</f>
        <v>0</v>
      </c>
      <c r="Q34" s="466"/>
      <c r="R34" s="349">
        <f>AH34*H34</f>
        <v>0</v>
      </c>
      <c r="S34" s="573"/>
      <c r="T34" s="561">
        <f t="shared" si="22"/>
        <v>0</v>
      </c>
      <c r="V34" s="840">
        <f>B34</f>
        <v>0</v>
      </c>
      <c r="W34" s="840">
        <f t="shared" si="23"/>
        <v>0</v>
      </c>
      <c r="X34" s="841"/>
      <c r="Y34" s="840">
        <f t="shared" si="26"/>
        <v>0</v>
      </c>
      <c r="Z34" s="840">
        <f t="shared" si="27"/>
        <v>0</v>
      </c>
      <c r="AA34" s="842"/>
      <c r="AB34" s="840">
        <f t="shared" si="28"/>
        <v>0</v>
      </c>
      <c r="AC34" s="840">
        <f t="shared" si="29"/>
        <v>0</v>
      </c>
      <c r="AD34" s="843"/>
      <c r="AE34" s="840">
        <f t="shared" si="30"/>
        <v>0</v>
      </c>
      <c r="AF34" s="840">
        <f t="shared" si="31"/>
        <v>0</v>
      </c>
      <c r="AG34" s="844"/>
      <c r="AH34" s="840">
        <f t="shared" si="32"/>
        <v>0</v>
      </c>
      <c r="AI34" s="840">
        <f t="shared" si="24"/>
        <v>0</v>
      </c>
    </row>
    <row r="35" spans="1:35">
      <c r="A35" s="314"/>
      <c r="B35" s="312"/>
      <c r="C35" s="312">
        <f t="shared" si="21"/>
        <v>0</v>
      </c>
      <c r="D35" s="668"/>
      <c r="E35" s="668"/>
      <c r="F35" s="668"/>
      <c r="G35" s="668"/>
      <c r="H35" s="669"/>
      <c r="I35" s="466"/>
      <c r="J35" s="423">
        <f t="shared" si="25"/>
        <v>0</v>
      </c>
      <c r="K35" s="466"/>
      <c r="L35" s="349">
        <f>Y35*E35</f>
        <v>0</v>
      </c>
      <c r="M35" s="466"/>
      <c r="N35" s="349">
        <f>AB35*F35</f>
        <v>0</v>
      </c>
      <c r="O35" s="466"/>
      <c r="P35" s="349">
        <f>AE35*G35</f>
        <v>0</v>
      </c>
      <c r="Q35" s="466"/>
      <c r="R35" s="349">
        <f>AH35*H35</f>
        <v>0</v>
      </c>
      <c r="S35" s="573"/>
      <c r="T35" s="561">
        <f t="shared" si="22"/>
        <v>0</v>
      </c>
      <c r="V35" s="840">
        <f>B35</f>
        <v>0</v>
      </c>
      <c r="W35" s="840">
        <f t="shared" si="23"/>
        <v>0</v>
      </c>
      <c r="X35" s="841"/>
      <c r="Y35" s="840">
        <f t="shared" si="26"/>
        <v>0</v>
      </c>
      <c r="Z35" s="840">
        <f t="shared" si="27"/>
        <v>0</v>
      </c>
      <c r="AA35" s="842"/>
      <c r="AB35" s="840">
        <f t="shared" si="28"/>
        <v>0</v>
      </c>
      <c r="AC35" s="840">
        <f t="shared" si="29"/>
        <v>0</v>
      </c>
      <c r="AD35" s="843"/>
      <c r="AE35" s="840">
        <f t="shared" si="30"/>
        <v>0</v>
      </c>
      <c r="AF35" s="840">
        <f t="shared" si="31"/>
        <v>0</v>
      </c>
      <c r="AG35" s="844"/>
      <c r="AH35" s="840">
        <f t="shared" si="32"/>
        <v>0</v>
      </c>
      <c r="AI35" s="840">
        <f t="shared" si="24"/>
        <v>0</v>
      </c>
    </row>
    <row r="36" spans="1:35">
      <c r="A36" s="314"/>
      <c r="B36" s="312"/>
      <c r="C36" s="312">
        <f t="shared" si="21"/>
        <v>0</v>
      </c>
      <c r="D36" s="668"/>
      <c r="E36" s="668"/>
      <c r="F36" s="668"/>
      <c r="G36" s="668"/>
      <c r="H36" s="669"/>
      <c r="I36" s="466"/>
      <c r="J36" s="423">
        <f t="shared" si="25"/>
        <v>0</v>
      </c>
      <c r="K36" s="466"/>
      <c r="L36" s="349">
        <f>Y36*E36</f>
        <v>0</v>
      </c>
      <c r="M36" s="466"/>
      <c r="N36" s="349">
        <f>AB36*F36</f>
        <v>0</v>
      </c>
      <c r="O36" s="466"/>
      <c r="P36" s="349">
        <f>AE36*G36</f>
        <v>0</v>
      </c>
      <c r="Q36" s="466"/>
      <c r="R36" s="349">
        <f>AH36*H36</f>
        <v>0</v>
      </c>
      <c r="S36" s="573"/>
      <c r="T36" s="561">
        <f t="shared" si="22"/>
        <v>0</v>
      </c>
      <c r="V36" s="840">
        <f>B36</f>
        <v>0</v>
      </c>
      <c r="W36" s="840">
        <f t="shared" si="23"/>
        <v>0</v>
      </c>
      <c r="X36" s="841"/>
      <c r="Y36" s="840">
        <f t="shared" si="26"/>
        <v>0</v>
      </c>
      <c r="Z36" s="840">
        <f t="shared" si="27"/>
        <v>0</v>
      </c>
      <c r="AA36" s="842"/>
      <c r="AB36" s="840">
        <f t="shared" si="28"/>
        <v>0</v>
      </c>
      <c r="AC36" s="840">
        <f t="shared" si="29"/>
        <v>0</v>
      </c>
      <c r="AD36" s="843"/>
      <c r="AE36" s="840">
        <f t="shared" si="30"/>
        <v>0</v>
      </c>
      <c r="AF36" s="840">
        <f t="shared" si="31"/>
        <v>0</v>
      </c>
      <c r="AG36" s="844"/>
      <c r="AH36" s="840">
        <f t="shared" si="32"/>
        <v>0</v>
      </c>
      <c r="AI36" s="840">
        <f t="shared" si="24"/>
        <v>0</v>
      </c>
    </row>
    <row r="37" spans="1:35">
      <c r="A37" s="638" t="s">
        <v>222</v>
      </c>
      <c r="B37" s="600"/>
      <c r="C37" s="598"/>
      <c r="D37" s="600"/>
      <c r="E37" s="600"/>
      <c r="F37" s="600"/>
      <c r="G37" s="600"/>
      <c r="H37" s="600"/>
      <c r="I37" s="664"/>
      <c r="J37" s="602"/>
      <c r="K37" s="602"/>
      <c r="L37" s="602"/>
      <c r="M37" s="602"/>
      <c r="N37" s="602"/>
      <c r="O37" s="602"/>
      <c r="P37" s="602"/>
      <c r="Q37" s="602"/>
      <c r="R37" s="602"/>
      <c r="S37" s="573"/>
      <c r="T37" s="606"/>
      <c r="V37" s="845"/>
      <c r="W37" s="845"/>
      <c r="X37" s="846"/>
      <c r="Y37" s="845"/>
      <c r="Z37" s="845"/>
      <c r="AA37" s="847"/>
      <c r="AB37" s="845"/>
      <c r="AC37" s="845"/>
      <c r="AD37" s="848"/>
      <c r="AE37" s="845"/>
      <c r="AF37" s="845"/>
      <c r="AG37" s="849"/>
      <c r="AH37" s="845"/>
      <c r="AI37" s="845"/>
    </row>
    <row r="38" spans="1:35">
      <c r="B38" s="312"/>
      <c r="C38" s="637"/>
      <c r="D38" s="668"/>
      <c r="E38" s="668"/>
      <c r="F38" s="668"/>
      <c r="G38" s="668"/>
      <c r="H38" s="669"/>
      <c r="I38" s="466"/>
      <c r="J38" s="423">
        <f>B38*D38</f>
        <v>0</v>
      </c>
      <c r="K38" s="466"/>
      <c r="L38" s="349">
        <f>Y38*E38</f>
        <v>0</v>
      </c>
      <c r="M38" s="466"/>
      <c r="N38" s="349">
        <f>AB38*F38</f>
        <v>0</v>
      </c>
      <c r="O38" s="466"/>
      <c r="P38" s="349">
        <f>AE38*G38</f>
        <v>0</v>
      </c>
      <c r="Q38" s="466"/>
      <c r="R38" s="349">
        <f>AH38*H38</f>
        <v>0</v>
      </c>
      <c r="S38" s="573"/>
      <c r="T38" s="561">
        <f t="shared" ref="T38" si="33">SUM(J38+L38+N38+P38+R38)</f>
        <v>0</v>
      </c>
      <c r="V38" s="840">
        <f>B38</f>
        <v>0</v>
      </c>
      <c r="W38" s="850"/>
      <c r="X38" s="841"/>
      <c r="Y38" s="840">
        <f>V38*1.03</f>
        <v>0</v>
      </c>
      <c r="Z38" s="850"/>
      <c r="AA38" s="842"/>
      <c r="AB38" s="840">
        <f>Y38*1.03</f>
        <v>0</v>
      </c>
      <c r="AC38" s="850"/>
      <c r="AD38" s="843"/>
      <c r="AE38" s="840">
        <f>AB38*1.03</f>
        <v>0</v>
      </c>
      <c r="AF38" s="850"/>
      <c r="AG38" s="844"/>
      <c r="AH38" s="840">
        <f>AE38*1.03</f>
        <v>0</v>
      </c>
      <c r="AI38" s="850"/>
    </row>
    <row r="39" spans="1:35">
      <c r="A39" s="314"/>
      <c r="B39" s="312"/>
      <c r="C39" s="637"/>
      <c r="D39" s="668"/>
      <c r="E39" s="668"/>
      <c r="F39" s="668"/>
      <c r="G39" s="668"/>
      <c r="H39" s="669"/>
      <c r="I39" s="466"/>
      <c r="J39" s="423">
        <f t="shared" ref="J39:J42" si="34">B39*D39</f>
        <v>0</v>
      </c>
      <c r="K39" s="466"/>
      <c r="L39" s="349">
        <f>Y39*E39</f>
        <v>0</v>
      </c>
      <c r="M39" s="466"/>
      <c r="N39" s="349">
        <f>AB39*F39</f>
        <v>0</v>
      </c>
      <c r="O39" s="466"/>
      <c r="P39" s="349">
        <f>AE39*G39</f>
        <v>0</v>
      </c>
      <c r="Q39" s="466"/>
      <c r="R39" s="349">
        <f>AH39*H39</f>
        <v>0</v>
      </c>
      <c r="S39" s="573"/>
      <c r="T39" s="561">
        <f t="shared" ref="T39:T42" si="35">SUM(J39+L39+N39+P39+R39)</f>
        <v>0</v>
      </c>
      <c r="V39" s="840">
        <f>B39</f>
        <v>0</v>
      </c>
      <c r="W39" s="851"/>
      <c r="X39" s="841"/>
      <c r="Y39" s="840">
        <f t="shared" ref="Y39:Y42" si="36">V39*1.03</f>
        <v>0</v>
      </c>
      <c r="Z39" s="851"/>
      <c r="AA39" s="842"/>
      <c r="AB39" s="840">
        <f t="shared" ref="AB39:AB42" si="37">Y39*1.03</f>
        <v>0</v>
      </c>
      <c r="AC39" s="851"/>
      <c r="AD39" s="843"/>
      <c r="AE39" s="840">
        <f t="shared" ref="AE39:AE42" si="38">AB39*1.03</f>
        <v>0</v>
      </c>
      <c r="AF39" s="851"/>
      <c r="AG39" s="844"/>
      <c r="AH39" s="840">
        <f t="shared" ref="AH39:AH42" si="39">AE39*1.03</f>
        <v>0</v>
      </c>
      <c r="AI39" s="851"/>
    </row>
    <row r="40" spans="1:35">
      <c r="A40" s="531"/>
      <c r="B40" s="312"/>
      <c r="C40" s="637"/>
      <c r="D40" s="668"/>
      <c r="E40" s="668"/>
      <c r="F40" s="668"/>
      <c r="G40" s="668"/>
      <c r="H40" s="669"/>
      <c r="I40" s="466"/>
      <c r="J40" s="423">
        <f t="shared" si="34"/>
        <v>0</v>
      </c>
      <c r="K40" s="466"/>
      <c r="L40" s="349">
        <f>Y40*E40</f>
        <v>0</v>
      </c>
      <c r="M40" s="466"/>
      <c r="N40" s="349">
        <f>AB40*F40</f>
        <v>0</v>
      </c>
      <c r="O40" s="466"/>
      <c r="P40" s="349">
        <f>AE40*G40</f>
        <v>0</v>
      </c>
      <c r="Q40" s="466"/>
      <c r="R40" s="349">
        <f>AH40*H40</f>
        <v>0</v>
      </c>
      <c r="S40" s="573"/>
      <c r="T40" s="561">
        <f t="shared" si="35"/>
        <v>0</v>
      </c>
      <c r="V40" s="840">
        <f>B40</f>
        <v>0</v>
      </c>
      <c r="W40" s="851"/>
      <c r="X40" s="841"/>
      <c r="Y40" s="840">
        <f t="shared" si="36"/>
        <v>0</v>
      </c>
      <c r="Z40" s="851"/>
      <c r="AA40" s="842"/>
      <c r="AB40" s="840">
        <f t="shared" si="37"/>
        <v>0</v>
      </c>
      <c r="AC40" s="851"/>
      <c r="AD40" s="843"/>
      <c r="AE40" s="840">
        <f t="shared" si="38"/>
        <v>0</v>
      </c>
      <c r="AF40" s="851"/>
      <c r="AG40" s="844"/>
      <c r="AH40" s="840">
        <f t="shared" si="39"/>
        <v>0</v>
      </c>
      <c r="AI40" s="851"/>
    </row>
    <row r="41" spans="1:35">
      <c r="A41" s="531"/>
      <c r="B41" s="312"/>
      <c r="C41" s="637"/>
      <c r="D41" s="668"/>
      <c r="E41" s="668"/>
      <c r="F41" s="668"/>
      <c r="G41" s="668"/>
      <c r="H41" s="669"/>
      <c r="I41" s="466"/>
      <c r="J41" s="423">
        <f t="shared" si="34"/>
        <v>0</v>
      </c>
      <c r="K41" s="466"/>
      <c r="L41" s="349">
        <f>Y41*E41</f>
        <v>0</v>
      </c>
      <c r="M41" s="466"/>
      <c r="N41" s="349">
        <f>AB41*F41</f>
        <v>0</v>
      </c>
      <c r="O41" s="466"/>
      <c r="P41" s="349">
        <f>AE41*G41</f>
        <v>0</v>
      </c>
      <c r="Q41" s="466"/>
      <c r="R41" s="349">
        <f>AH41*H41</f>
        <v>0</v>
      </c>
      <c r="S41" s="573"/>
      <c r="T41" s="561">
        <f t="shared" si="35"/>
        <v>0</v>
      </c>
      <c r="V41" s="840">
        <f>B41</f>
        <v>0</v>
      </c>
      <c r="W41" s="851"/>
      <c r="X41" s="841"/>
      <c r="Y41" s="840">
        <f t="shared" si="36"/>
        <v>0</v>
      </c>
      <c r="Z41" s="851"/>
      <c r="AA41" s="842"/>
      <c r="AB41" s="840">
        <f t="shared" si="37"/>
        <v>0</v>
      </c>
      <c r="AC41" s="851"/>
      <c r="AD41" s="843"/>
      <c r="AE41" s="840">
        <f t="shared" si="38"/>
        <v>0</v>
      </c>
      <c r="AF41" s="851"/>
      <c r="AG41" s="844"/>
      <c r="AH41" s="840">
        <f t="shared" si="39"/>
        <v>0</v>
      </c>
      <c r="AI41" s="851"/>
    </row>
    <row r="42" spans="1:35">
      <c r="A42" s="314"/>
      <c r="B42" s="312"/>
      <c r="C42" s="636"/>
      <c r="D42" s="668"/>
      <c r="E42" s="668"/>
      <c r="F42" s="668"/>
      <c r="G42" s="668"/>
      <c r="H42" s="669"/>
      <c r="I42" s="466"/>
      <c r="J42" s="423">
        <f t="shared" si="34"/>
        <v>0</v>
      </c>
      <c r="K42" s="466"/>
      <c r="L42" s="349">
        <f>Y42*E42</f>
        <v>0</v>
      </c>
      <c r="M42" s="466"/>
      <c r="N42" s="349">
        <f>AB42*F42</f>
        <v>0</v>
      </c>
      <c r="O42" s="466"/>
      <c r="P42" s="349">
        <f>AE42*G42</f>
        <v>0</v>
      </c>
      <c r="Q42" s="466"/>
      <c r="R42" s="349">
        <f>AH42*H42</f>
        <v>0</v>
      </c>
      <c r="S42" s="573"/>
      <c r="T42" s="561">
        <f t="shared" si="35"/>
        <v>0</v>
      </c>
      <c r="V42" s="840">
        <f>B42</f>
        <v>0</v>
      </c>
      <c r="W42" s="852"/>
      <c r="X42" s="841"/>
      <c r="Y42" s="840">
        <f t="shared" si="36"/>
        <v>0</v>
      </c>
      <c r="Z42" s="852"/>
      <c r="AA42" s="842"/>
      <c r="AB42" s="840">
        <f t="shared" si="37"/>
        <v>0</v>
      </c>
      <c r="AC42" s="852"/>
      <c r="AD42" s="843"/>
      <c r="AE42" s="840">
        <f t="shared" si="38"/>
        <v>0</v>
      </c>
      <c r="AF42" s="852"/>
      <c r="AG42" s="844"/>
      <c r="AH42" s="840">
        <f t="shared" si="39"/>
        <v>0</v>
      </c>
      <c r="AI42" s="852"/>
    </row>
    <row r="43" spans="1:35">
      <c r="A43" s="1043" t="s">
        <v>38</v>
      </c>
      <c r="B43" s="1044"/>
      <c r="C43" s="1044"/>
      <c r="D43" s="1044"/>
      <c r="E43" s="1044"/>
      <c r="F43" s="1044"/>
      <c r="G43" s="1044"/>
      <c r="H43" s="1044"/>
      <c r="I43" s="665"/>
      <c r="J43" s="474">
        <f>SUM(J31:J42)</f>
        <v>0</v>
      </c>
      <c r="K43" s="470"/>
      <c r="L43" s="476">
        <f>SUM(L31:L42)</f>
        <v>0</v>
      </c>
      <c r="M43" s="470"/>
      <c r="N43" s="476">
        <f>SUM(N31:N42)</f>
        <v>0</v>
      </c>
      <c r="O43" s="470"/>
      <c r="P43" s="476">
        <f>SUM(P31:P42)</f>
        <v>0</v>
      </c>
      <c r="Q43" s="470"/>
      <c r="R43" s="476">
        <f>SUM(R31:R42)</f>
        <v>0</v>
      </c>
      <c r="S43" s="573"/>
      <c r="T43" s="579">
        <f>SUM(J43+L43+N43+P43+R43)</f>
        <v>0</v>
      </c>
    </row>
    <row r="44" spans="1:35">
      <c r="A44" s="316"/>
      <c r="B44" s="317"/>
      <c r="C44" s="317"/>
      <c r="D44" s="317"/>
      <c r="E44" s="317"/>
      <c r="F44" s="317"/>
      <c r="G44" s="317"/>
      <c r="H44" s="317"/>
      <c r="I44" s="666"/>
      <c r="J44" s="496"/>
      <c r="K44" s="496"/>
      <c r="L44" s="496"/>
      <c r="M44" s="496"/>
      <c r="N44" s="496"/>
      <c r="O44" s="496"/>
      <c r="P44" s="496"/>
      <c r="Q44" s="496"/>
      <c r="R44" s="482"/>
      <c r="S44" s="573"/>
      <c r="T44" s="564"/>
    </row>
    <row r="45" spans="1:35" ht="27.6">
      <c r="A45" s="672" t="s">
        <v>208</v>
      </c>
      <c r="B45" s="685" t="s">
        <v>214</v>
      </c>
      <c r="C45" s="685" t="s">
        <v>58</v>
      </c>
      <c r="D45" s="412" t="s">
        <v>197</v>
      </c>
      <c r="E45" s="412" t="s">
        <v>198</v>
      </c>
      <c r="F45" s="412" t="s">
        <v>199</v>
      </c>
      <c r="G45" s="412" t="s">
        <v>200</v>
      </c>
      <c r="H45" s="660" t="s">
        <v>201</v>
      </c>
      <c r="I45" s="466"/>
      <c r="J45" s="498"/>
      <c r="K45" s="532"/>
      <c r="L45" s="498"/>
      <c r="M45" s="532"/>
      <c r="N45" s="498"/>
      <c r="O45" s="532"/>
      <c r="P45" s="498"/>
      <c r="Q45" s="532"/>
      <c r="R45" s="510"/>
      <c r="S45" s="603"/>
      <c r="T45" s="516"/>
      <c r="V45" s="412" t="s">
        <v>32</v>
      </c>
      <c r="W45" s="651"/>
      <c r="X45" s="646"/>
      <c r="Y45" s="412" t="s">
        <v>32</v>
      </c>
      <c r="Z45" s="651"/>
      <c r="AA45" s="648"/>
      <c r="AB45" s="412" t="s">
        <v>32</v>
      </c>
      <c r="AC45" s="651"/>
      <c r="AD45" s="649"/>
      <c r="AE45" s="412" t="s">
        <v>32</v>
      </c>
      <c r="AF45" s="651"/>
      <c r="AG45" s="650"/>
      <c r="AH45" s="412" t="s">
        <v>32</v>
      </c>
      <c r="AI45" s="651"/>
    </row>
    <row r="46" spans="1:35" ht="13.2" customHeight="1">
      <c r="A46" s="640" t="s">
        <v>224</v>
      </c>
      <c r="B46" s="598"/>
      <c r="C46" s="598"/>
      <c r="D46" s="598"/>
      <c r="E46" s="598"/>
      <c r="F46" s="598"/>
      <c r="G46" s="598"/>
      <c r="H46" s="678"/>
      <c r="I46" s="664"/>
      <c r="J46" s="602"/>
      <c r="K46" s="602"/>
      <c r="L46" s="602"/>
      <c r="M46" s="602"/>
      <c r="N46" s="602"/>
      <c r="O46" s="602"/>
      <c r="P46" s="602"/>
      <c r="Q46" s="602"/>
      <c r="R46" s="602"/>
      <c r="S46" s="573"/>
      <c r="T46" s="606"/>
      <c r="V46" s="602"/>
      <c r="W46" s="602"/>
      <c r="X46" s="646"/>
      <c r="Y46" s="602"/>
      <c r="Z46" s="602"/>
      <c r="AA46" s="648"/>
      <c r="AB46" s="602"/>
      <c r="AC46" s="602"/>
      <c r="AD46" s="649"/>
      <c r="AE46" s="602"/>
      <c r="AF46" s="602"/>
      <c r="AG46" s="650"/>
      <c r="AH46" s="602"/>
      <c r="AI46" s="602"/>
    </row>
    <row r="47" spans="1:35">
      <c r="A47" s="628"/>
      <c r="B47" s="631"/>
      <c r="C47" s="629"/>
      <c r="D47" s="725"/>
      <c r="E47" s="725"/>
      <c r="F47" s="725"/>
      <c r="G47" s="725"/>
      <c r="H47" s="726"/>
      <c r="I47" s="466"/>
      <c r="J47" s="467">
        <f>V47*D47</f>
        <v>0</v>
      </c>
      <c r="K47" s="466"/>
      <c r="L47" s="464">
        <f>Y47*E47</f>
        <v>0</v>
      </c>
      <c r="M47" s="466"/>
      <c r="N47" s="464">
        <f>AB47*F47</f>
        <v>0</v>
      </c>
      <c r="O47" s="466"/>
      <c r="P47" s="464">
        <f>AE47*G47</f>
        <v>0</v>
      </c>
      <c r="Q47" s="466"/>
      <c r="R47" s="464">
        <f>AH47*H47</f>
        <v>0</v>
      </c>
      <c r="S47" s="573"/>
      <c r="T47" s="589">
        <f>J47+L47+N47+P47+R47</f>
        <v>0</v>
      </c>
      <c r="V47" s="853">
        <f>C47</f>
        <v>0</v>
      </c>
      <c r="W47" s="854"/>
      <c r="X47" s="841"/>
      <c r="Y47" s="853">
        <f>V47*1.03</f>
        <v>0</v>
      </c>
      <c r="Z47" s="854"/>
      <c r="AA47" s="842"/>
      <c r="AB47" s="853">
        <f>Y47*1.03</f>
        <v>0</v>
      </c>
      <c r="AC47" s="854"/>
      <c r="AD47" s="843"/>
      <c r="AE47" s="853">
        <f>AB47*1.03</f>
        <v>0</v>
      </c>
      <c r="AF47" s="854"/>
      <c r="AG47" s="844"/>
      <c r="AH47" s="853">
        <f>AE47*1.03</f>
        <v>0</v>
      </c>
      <c r="AI47" s="652"/>
    </row>
    <row r="48" spans="1:35">
      <c r="A48" s="391"/>
      <c r="B48" s="631"/>
      <c r="C48" s="630"/>
      <c r="D48" s="725"/>
      <c r="E48" s="725"/>
      <c r="F48" s="725"/>
      <c r="G48" s="725"/>
      <c r="H48" s="726"/>
      <c r="I48" s="466"/>
      <c r="J48" s="467">
        <f>V48*D48</f>
        <v>0</v>
      </c>
      <c r="K48" s="466"/>
      <c r="L48" s="464">
        <f>Y48*E48</f>
        <v>0</v>
      </c>
      <c r="M48" s="466"/>
      <c r="N48" s="464">
        <f>AB48*F48</f>
        <v>0</v>
      </c>
      <c r="O48" s="466"/>
      <c r="P48" s="464">
        <f>AE48*G48</f>
        <v>0</v>
      </c>
      <c r="Q48" s="466"/>
      <c r="R48" s="464">
        <f>AH48*H48</f>
        <v>0</v>
      </c>
      <c r="S48" s="573"/>
      <c r="T48" s="561">
        <f t="shared" ref="T48:T49" si="40">J48+L48+N48+P48+R48</f>
        <v>0</v>
      </c>
      <c r="V48" s="853">
        <f>C48</f>
        <v>0</v>
      </c>
      <c r="W48" s="854"/>
      <c r="X48" s="841"/>
      <c r="Y48" s="853">
        <f t="shared" ref="Y48:Y49" si="41">V48*1.03</f>
        <v>0</v>
      </c>
      <c r="Z48" s="854"/>
      <c r="AA48" s="842"/>
      <c r="AB48" s="853">
        <f t="shared" ref="AB48:AB49" si="42">Y48*1.03</f>
        <v>0</v>
      </c>
      <c r="AC48" s="854"/>
      <c r="AD48" s="843"/>
      <c r="AE48" s="853">
        <f t="shared" ref="AE48:AE49" si="43">AB48*1.03</f>
        <v>0</v>
      </c>
      <c r="AF48" s="854"/>
      <c r="AG48" s="844"/>
      <c r="AH48" s="853">
        <f t="shared" ref="AH48:AH49" si="44">AE48*1.03</f>
        <v>0</v>
      </c>
      <c r="AI48" s="652"/>
    </row>
    <row r="49" spans="1:34">
      <c r="A49" s="391"/>
      <c r="B49" s="599"/>
      <c r="C49" s="630"/>
      <c r="D49" s="725"/>
      <c r="E49" s="725"/>
      <c r="F49" s="725"/>
      <c r="G49" s="725"/>
      <c r="H49" s="726"/>
      <c r="I49" s="466"/>
      <c r="J49" s="467">
        <f>V49*D49</f>
        <v>0</v>
      </c>
      <c r="K49" s="466"/>
      <c r="L49" s="464">
        <f>Y49*E49</f>
        <v>0</v>
      </c>
      <c r="M49" s="466"/>
      <c r="N49" s="464">
        <f>AB49*F49</f>
        <v>0</v>
      </c>
      <c r="O49" s="466"/>
      <c r="P49" s="464">
        <f>AE49*G49</f>
        <v>0</v>
      </c>
      <c r="Q49" s="466"/>
      <c r="R49" s="464">
        <f>AH49*H49</f>
        <v>0</v>
      </c>
      <c r="S49" s="573"/>
      <c r="T49" s="561">
        <f t="shared" si="40"/>
        <v>0</v>
      </c>
      <c r="V49" s="853">
        <f>C49</f>
        <v>0</v>
      </c>
      <c r="W49" s="854"/>
      <c r="X49" s="841"/>
      <c r="Y49" s="853">
        <f t="shared" si="41"/>
        <v>0</v>
      </c>
      <c r="Z49" s="854"/>
      <c r="AA49" s="842"/>
      <c r="AB49" s="853">
        <f t="shared" si="42"/>
        <v>0</v>
      </c>
      <c r="AC49" s="854"/>
      <c r="AD49" s="843"/>
      <c r="AE49" s="853">
        <f t="shared" si="43"/>
        <v>0</v>
      </c>
      <c r="AF49" s="854"/>
      <c r="AG49" s="844"/>
      <c r="AH49" s="853">
        <f t="shared" si="44"/>
        <v>0</v>
      </c>
    </row>
    <row r="50" spans="1:34">
      <c r="A50" s="1032" t="s">
        <v>38</v>
      </c>
      <c r="B50" s="1033"/>
      <c r="C50" s="1034"/>
      <c r="D50" s="1034"/>
      <c r="E50" s="1034"/>
      <c r="F50" s="1034"/>
      <c r="G50" s="1034"/>
      <c r="H50" s="1034"/>
      <c r="I50" s="665"/>
      <c r="J50" s="530">
        <f>SUM(J47:J49)</f>
        <v>0</v>
      </c>
      <c r="K50" s="530"/>
      <c r="L50" s="530">
        <f>SUM(L47:L49)</f>
        <v>0</v>
      </c>
      <c r="M50" s="530"/>
      <c r="N50" s="530">
        <f>SUM(N47:N49)</f>
        <v>0</v>
      </c>
      <c r="O50" s="530"/>
      <c r="P50" s="530">
        <f>SUM(P47:P49)</f>
        <v>0</v>
      </c>
      <c r="Q50" s="530"/>
      <c r="R50" s="475">
        <f>SUM(R47:R49)</f>
        <v>0</v>
      </c>
      <c r="S50" s="573"/>
      <c r="T50" s="604">
        <f>J50+L50+N50+P50+R50</f>
        <v>0</v>
      </c>
      <c r="V50" s="855"/>
      <c r="W50" s="856"/>
      <c r="X50" s="856"/>
      <c r="Y50" s="855"/>
      <c r="Z50" s="856"/>
      <c r="AA50" s="856"/>
      <c r="AB50" s="855"/>
      <c r="AC50" s="856"/>
      <c r="AD50" s="856"/>
      <c r="AE50" s="855"/>
      <c r="AF50" s="856"/>
      <c r="AG50" s="856"/>
      <c r="AH50" s="855"/>
    </row>
    <row r="51" spans="1:34" ht="16.2" customHeight="1">
      <c r="A51" s="621" t="s">
        <v>202</v>
      </c>
      <c r="B51" s="685" t="s">
        <v>166</v>
      </c>
      <c r="C51" s="620"/>
      <c r="D51" s="620"/>
      <c r="E51" s="620"/>
      <c r="F51" s="620"/>
      <c r="G51" s="620"/>
      <c r="H51" s="620"/>
      <c r="I51" s="664"/>
      <c r="J51" s="602"/>
      <c r="K51" s="602"/>
      <c r="L51" s="602"/>
      <c r="M51" s="602"/>
      <c r="N51" s="602"/>
      <c r="O51" s="602"/>
      <c r="P51" s="602"/>
      <c r="Q51" s="602"/>
      <c r="R51" s="602"/>
      <c r="S51" s="573"/>
      <c r="T51" s="606"/>
      <c r="V51" s="857"/>
      <c r="W51" s="858"/>
      <c r="X51" s="846"/>
      <c r="Y51" s="857"/>
      <c r="Z51" s="858"/>
      <c r="AA51" s="847"/>
      <c r="AB51" s="857"/>
      <c r="AC51" s="858"/>
      <c r="AD51" s="848"/>
      <c r="AE51" s="857"/>
      <c r="AF51" s="858"/>
      <c r="AG51" s="849"/>
      <c r="AH51" s="857"/>
    </row>
    <row r="52" spans="1:34">
      <c r="A52" s="587"/>
      <c r="B52" s="622"/>
      <c r="C52" s="624"/>
      <c r="D52" s="625"/>
      <c r="E52" s="625"/>
      <c r="F52" s="625"/>
      <c r="G52" s="625"/>
      <c r="H52" s="625"/>
      <c r="I52" s="466"/>
      <c r="J52" s="467">
        <f>V52</f>
        <v>0</v>
      </c>
      <c r="K52" s="466"/>
      <c r="L52" s="464">
        <f>Y52</f>
        <v>0</v>
      </c>
      <c r="M52" s="466"/>
      <c r="N52" s="464">
        <f>AB52</f>
        <v>0</v>
      </c>
      <c r="O52" s="466"/>
      <c r="P52" s="464">
        <f>AE52</f>
        <v>0</v>
      </c>
      <c r="Q52" s="466"/>
      <c r="R52" s="464">
        <f>AH52</f>
        <v>0</v>
      </c>
      <c r="S52" s="582"/>
      <c r="T52" s="605">
        <f>SUM(J52+L52+N52+P52+R52)</f>
        <v>0</v>
      </c>
      <c r="V52" s="840">
        <f>B52</f>
        <v>0</v>
      </c>
      <c r="W52" s="854"/>
      <c r="X52" s="841"/>
      <c r="Y52" s="840">
        <f>V52*1.03</f>
        <v>0</v>
      </c>
      <c r="Z52" s="854"/>
      <c r="AA52" s="842"/>
      <c r="AB52" s="840">
        <f>Y52*1.03</f>
        <v>0</v>
      </c>
      <c r="AC52" s="854"/>
      <c r="AD52" s="843"/>
      <c r="AE52" s="840">
        <f>AB52*1.03</f>
        <v>0</v>
      </c>
      <c r="AF52" s="854"/>
      <c r="AG52" s="844"/>
      <c r="AH52" s="840">
        <f>AE52*1.03</f>
        <v>0</v>
      </c>
    </row>
    <row r="53" spans="1:34">
      <c r="A53" s="314"/>
      <c r="B53" s="623"/>
      <c r="C53" s="626"/>
      <c r="D53" s="627"/>
      <c r="E53" s="627"/>
      <c r="F53" s="627"/>
      <c r="G53" s="627"/>
      <c r="H53" s="627"/>
      <c r="I53" s="466"/>
      <c r="J53" s="423">
        <f>V53</f>
        <v>0</v>
      </c>
      <c r="K53" s="466"/>
      <c r="L53" s="464">
        <f>Y53</f>
        <v>0</v>
      </c>
      <c r="M53" s="466"/>
      <c r="N53" s="464">
        <f>AB53</f>
        <v>0</v>
      </c>
      <c r="O53" s="466"/>
      <c r="P53" s="464">
        <f>AE53</f>
        <v>0</v>
      </c>
      <c r="Q53" s="466"/>
      <c r="R53" s="464">
        <f>AH53</f>
        <v>0</v>
      </c>
      <c r="S53" s="582"/>
      <c r="T53" s="581">
        <f>SUM(J53+L53+N53+P53+R53)</f>
        <v>0</v>
      </c>
      <c r="V53" s="840">
        <f>B53</f>
        <v>0</v>
      </c>
      <c r="W53" s="854"/>
      <c r="X53" s="841"/>
      <c r="Y53" s="840">
        <f t="shared" ref="Y53" si="45">V53*1.03</f>
        <v>0</v>
      </c>
      <c r="Z53" s="854"/>
      <c r="AA53" s="842"/>
      <c r="AB53" s="840">
        <f t="shared" ref="AB53" si="46">Y53*1.03</f>
        <v>0</v>
      </c>
      <c r="AC53" s="854"/>
      <c r="AD53" s="843"/>
      <c r="AE53" s="840">
        <f t="shared" ref="AE53" si="47">AB53*1.03</f>
        <v>0</v>
      </c>
      <c r="AF53" s="854"/>
      <c r="AG53" s="844"/>
      <c r="AH53" s="840">
        <f t="shared" ref="AH53" si="48">AE53*1.03</f>
        <v>0</v>
      </c>
    </row>
    <row r="54" spans="1:34">
      <c r="A54" s="1043" t="s">
        <v>38</v>
      </c>
      <c r="B54" s="1044"/>
      <c r="C54" s="1045"/>
      <c r="D54" s="1045"/>
      <c r="E54" s="1045"/>
      <c r="F54" s="1045"/>
      <c r="G54" s="1045"/>
      <c r="H54" s="1045"/>
      <c r="I54" s="665"/>
      <c r="J54" s="529">
        <f>SUM(J52:J53)</f>
        <v>0</v>
      </c>
      <c r="K54" s="530"/>
      <c r="L54" s="529">
        <f>SUM(L52:L53)</f>
        <v>0</v>
      </c>
      <c r="M54" s="530"/>
      <c r="N54" s="529">
        <f>SUM(N52:N53)</f>
        <v>0</v>
      </c>
      <c r="O54" s="530"/>
      <c r="P54" s="529">
        <f>SUM(P52:P53)</f>
        <v>0</v>
      </c>
      <c r="Q54" s="530"/>
      <c r="R54" s="474">
        <f>SUM(R52:R53)</f>
        <v>0</v>
      </c>
      <c r="S54" s="573"/>
      <c r="T54" s="579">
        <f>SUM(J54+L54+N54+P54+R54)</f>
        <v>0</v>
      </c>
    </row>
    <row r="55" spans="1:34">
      <c r="A55" s="316"/>
      <c r="B55" s="317"/>
      <c r="C55" s="317"/>
      <c r="D55" s="317"/>
      <c r="E55" s="317"/>
      <c r="F55" s="317"/>
      <c r="G55" s="317"/>
      <c r="H55" s="317"/>
      <c r="I55" s="666"/>
      <c r="J55" s="496"/>
      <c r="K55" s="496"/>
      <c r="L55" s="496"/>
      <c r="M55" s="496"/>
      <c r="N55" s="496"/>
      <c r="O55" s="496"/>
      <c r="P55" s="496"/>
      <c r="Q55" s="496"/>
      <c r="R55" s="482"/>
      <c r="S55" s="573"/>
      <c r="T55" s="576"/>
    </row>
    <row r="56" spans="1:34">
      <c r="A56" s="1044" t="s">
        <v>8</v>
      </c>
      <c r="B56" s="1044"/>
      <c r="C56" s="1044"/>
      <c r="D56" s="1044"/>
      <c r="E56" s="1044"/>
      <c r="F56" s="1044"/>
      <c r="G56" s="1044"/>
      <c r="H56" s="1044"/>
      <c r="I56" s="665"/>
      <c r="J56" s="529">
        <f t="shared" ref="J56:R56" si="49">SUM(J54+J50+J43+J28)</f>
        <v>0</v>
      </c>
      <c r="K56" s="530"/>
      <c r="L56" s="529">
        <f t="shared" si="49"/>
        <v>0</v>
      </c>
      <c r="M56" s="530"/>
      <c r="N56" s="529">
        <f t="shared" si="49"/>
        <v>0</v>
      </c>
      <c r="O56" s="530"/>
      <c r="P56" s="529">
        <f t="shared" si="49"/>
        <v>0</v>
      </c>
      <c r="Q56" s="530"/>
      <c r="R56" s="474">
        <f t="shared" si="49"/>
        <v>0</v>
      </c>
      <c r="S56" s="573"/>
      <c r="T56" s="579">
        <f>SUM(J56+L56+N56+P56+R56)</f>
        <v>0</v>
      </c>
    </row>
    <row r="57" spans="1:34">
      <c r="A57" s="316"/>
      <c r="B57" s="317"/>
      <c r="C57" s="317"/>
      <c r="D57" s="317"/>
      <c r="E57" s="317"/>
      <c r="F57" s="317"/>
      <c r="G57" s="317"/>
      <c r="H57" s="317"/>
      <c r="I57" s="666"/>
      <c r="J57" s="496"/>
      <c r="K57" s="466"/>
      <c r="L57" s="496"/>
      <c r="M57" s="466"/>
      <c r="N57" s="496"/>
      <c r="O57" s="466"/>
      <c r="P57" s="496"/>
      <c r="Q57" s="466"/>
      <c r="R57" s="482"/>
      <c r="S57" s="573"/>
      <c r="T57" s="576"/>
    </row>
    <row r="58" spans="1:34" ht="27.6">
      <c r="A58" s="298" t="s">
        <v>1</v>
      </c>
      <c r="B58" s="685" t="s">
        <v>159</v>
      </c>
      <c r="C58" s="298"/>
      <c r="D58" s="298"/>
      <c r="E58" s="298"/>
      <c r="F58" s="298"/>
      <c r="G58" s="298"/>
      <c r="H58" s="298"/>
      <c r="I58" s="667"/>
      <c r="J58" s="498"/>
      <c r="K58" s="466"/>
      <c r="L58" s="498"/>
      <c r="M58" s="466"/>
      <c r="N58" s="498"/>
      <c r="O58" s="466"/>
      <c r="P58" s="498"/>
      <c r="Q58" s="466"/>
      <c r="R58" s="510"/>
      <c r="S58" s="573"/>
      <c r="T58" s="516"/>
    </row>
    <row r="59" spans="1:34" ht="16.8">
      <c r="A59" s="601" t="s">
        <v>211</v>
      </c>
      <c r="B59" s="638"/>
      <c r="C59" s="638"/>
      <c r="D59" s="638"/>
      <c r="E59" s="638"/>
      <c r="F59" s="638"/>
      <c r="G59" s="638"/>
      <c r="H59" s="638"/>
      <c r="I59" s="466"/>
      <c r="J59" s="687"/>
      <c r="K59" s="688"/>
      <c r="L59" s="689"/>
      <c r="M59" s="688"/>
      <c r="N59" s="689"/>
      <c r="O59" s="688"/>
      <c r="P59" s="689"/>
      <c r="Q59" s="688"/>
      <c r="R59" s="689"/>
      <c r="S59" s="574"/>
      <c r="T59" s="690"/>
    </row>
    <row r="60" spans="1:34" ht="16.8">
      <c r="A60" s="311">
        <f>A17</f>
        <v>0</v>
      </c>
      <c r="B60" s="526"/>
      <c r="C60" s="318"/>
      <c r="D60" s="318"/>
      <c r="E60" s="318"/>
      <c r="F60" s="318"/>
      <c r="G60" s="318"/>
      <c r="H60" s="318"/>
      <c r="I60" s="466"/>
      <c r="J60" s="423">
        <f>SUM(B60*J17)</f>
        <v>0</v>
      </c>
      <c r="K60" s="472"/>
      <c r="L60" s="349">
        <f>B60*L17</f>
        <v>0</v>
      </c>
      <c r="M60" s="472"/>
      <c r="N60" s="349">
        <f>B60*N17</f>
        <v>0</v>
      </c>
      <c r="O60" s="472"/>
      <c r="P60" s="349">
        <f>B60*P17</f>
        <v>0</v>
      </c>
      <c r="Q60" s="472"/>
      <c r="R60" s="349">
        <f>B60*R17</f>
        <v>0</v>
      </c>
      <c r="S60" s="574"/>
      <c r="T60" s="561">
        <f>SUM(J60+L60+N60+P60+R60)</f>
        <v>0</v>
      </c>
      <c r="U60" s="793"/>
    </row>
    <row r="61" spans="1:34" ht="16.8">
      <c r="A61" s="311">
        <f t="shared" ref="A61:A64" si="50">A18</f>
        <v>0</v>
      </c>
      <c r="B61" s="526"/>
      <c r="C61" s="318"/>
      <c r="D61" s="318"/>
      <c r="E61" s="318"/>
      <c r="F61" s="318"/>
      <c r="G61" s="318"/>
      <c r="H61" s="318"/>
      <c r="I61" s="466"/>
      <c r="J61" s="423">
        <f>SUM(B61*J18)</f>
        <v>0</v>
      </c>
      <c r="K61" s="472"/>
      <c r="L61" s="349">
        <f>B61*L18</f>
        <v>0</v>
      </c>
      <c r="M61" s="472"/>
      <c r="N61" s="349">
        <f t="shared" ref="N61:N64" si="51">B61*N18</f>
        <v>0</v>
      </c>
      <c r="O61" s="472"/>
      <c r="P61" s="349">
        <f>B61*P18</f>
        <v>0</v>
      </c>
      <c r="Q61" s="472"/>
      <c r="R61" s="349">
        <f>B61*R18</f>
        <v>0</v>
      </c>
      <c r="S61" s="574"/>
      <c r="T61" s="561">
        <f t="shared" ref="T61:T82" si="52">SUM(J61+L61+N61+P61+R61)</f>
        <v>0</v>
      </c>
      <c r="U61" s="793"/>
    </row>
    <row r="62" spans="1:34" ht="16.8">
      <c r="A62" s="311">
        <f t="shared" si="50"/>
        <v>0</v>
      </c>
      <c r="B62" s="526"/>
      <c r="C62" s="318"/>
      <c r="D62" s="318"/>
      <c r="E62" s="318"/>
      <c r="F62" s="318"/>
      <c r="G62" s="318"/>
      <c r="H62" s="318"/>
      <c r="I62" s="466"/>
      <c r="J62" s="423">
        <f>SUM(B62*J19)</f>
        <v>0</v>
      </c>
      <c r="K62" s="472"/>
      <c r="L62" s="349">
        <f t="shared" ref="L62:L64" si="53">B62*L19</f>
        <v>0</v>
      </c>
      <c r="M62" s="472"/>
      <c r="N62" s="349">
        <f t="shared" si="51"/>
        <v>0</v>
      </c>
      <c r="O62" s="472"/>
      <c r="P62" s="349">
        <f>B62*P19</f>
        <v>0</v>
      </c>
      <c r="Q62" s="472"/>
      <c r="R62" s="349">
        <f>B62*R19</f>
        <v>0</v>
      </c>
      <c r="S62" s="574"/>
      <c r="T62" s="561">
        <f t="shared" si="52"/>
        <v>0</v>
      </c>
      <c r="U62" s="793"/>
    </row>
    <row r="63" spans="1:34" ht="16.8">
      <c r="A63" s="311">
        <f t="shared" si="50"/>
        <v>0</v>
      </c>
      <c r="B63" s="526"/>
      <c r="C63" s="318"/>
      <c r="D63" s="318"/>
      <c r="E63" s="318"/>
      <c r="F63" s="318"/>
      <c r="G63" s="318"/>
      <c r="H63" s="318"/>
      <c r="I63" s="466"/>
      <c r="J63" s="423">
        <f t="shared" ref="J63:J64" si="54">SUM(B63*J20)</f>
        <v>0</v>
      </c>
      <c r="K63" s="472"/>
      <c r="L63" s="349">
        <f t="shared" si="53"/>
        <v>0</v>
      </c>
      <c r="M63" s="472"/>
      <c r="N63" s="349">
        <f t="shared" si="51"/>
        <v>0</v>
      </c>
      <c r="O63" s="472"/>
      <c r="P63" s="349">
        <f>B63*P20</f>
        <v>0</v>
      </c>
      <c r="Q63" s="472"/>
      <c r="R63" s="349">
        <f>B63*R20</f>
        <v>0</v>
      </c>
      <c r="S63" s="574"/>
      <c r="T63" s="561">
        <f t="shared" si="52"/>
        <v>0</v>
      </c>
      <c r="U63" s="793"/>
    </row>
    <row r="64" spans="1:34" ht="16.8">
      <c r="A64" s="311">
        <f t="shared" si="50"/>
        <v>0</v>
      </c>
      <c r="B64" s="526"/>
      <c r="C64" s="318"/>
      <c r="D64" s="318"/>
      <c r="E64" s="318"/>
      <c r="F64" s="318"/>
      <c r="G64" s="318"/>
      <c r="H64" s="318"/>
      <c r="I64" s="466"/>
      <c r="J64" s="423">
        <f t="shared" si="54"/>
        <v>0</v>
      </c>
      <c r="K64" s="472"/>
      <c r="L64" s="349">
        <f t="shared" si="53"/>
        <v>0</v>
      </c>
      <c r="M64" s="472"/>
      <c r="N64" s="349">
        <f t="shared" si="51"/>
        <v>0</v>
      </c>
      <c r="O64" s="472"/>
      <c r="P64" s="349">
        <f>B64*P21</f>
        <v>0</v>
      </c>
      <c r="Q64" s="472"/>
      <c r="R64" s="349">
        <f>B64*R21</f>
        <v>0</v>
      </c>
      <c r="S64" s="574"/>
      <c r="T64" s="561">
        <f t="shared" si="52"/>
        <v>0</v>
      </c>
      <c r="U64" s="793"/>
    </row>
    <row r="65" spans="1:20" ht="16.8">
      <c r="A65" s="638" t="s">
        <v>357</v>
      </c>
      <c r="B65" s="638"/>
      <c r="C65" s="638"/>
      <c r="D65" s="638"/>
      <c r="E65" s="638"/>
      <c r="F65" s="638"/>
      <c r="G65" s="638"/>
      <c r="H65" s="638"/>
      <c r="I65" s="466"/>
      <c r="J65" s="687"/>
      <c r="K65" s="688"/>
      <c r="L65" s="689"/>
      <c r="M65" s="688"/>
      <c r="N65" s="689"/>
      <c r="O65" s="688"/>
      <c r="P65" s="689"/>
      <c r="Q65" s="688"/>
      <c r="R65" s="689"/>
      <c r="S65" s="574"/>
      <c r="T65" s="690"/>
    </row>
    <row r="66" spans="1:20" ht="16.8">
      <c r="A66" s="311">
        <f>A23</f>
        <v>0</v>
      </c>
      <c r="B66" s="526"/>
      <c r="C66" s="318"/>
      <c r="D66" s="318"/>
      <c r="E66" s="318"/>
      <c r="F66" s="318"/>
      <c r="G66" s="318"/>
      <c r="H66" s="318"/>
      <c r="I66" s="466"/>
      <c r="J66" s="423">
        <f>SUM(B66*J23)</f>
        <v>0</v>
      </c>
      <c r="K66" s="472"/>
      <c r="L66" s="349">
        <f>B66*L23</f>
        <v>0</v>
      </c>
      <c r="M66" s="472"/>
      <c r="N66" s="349">
        <f>B66*N23</f>
        <v>0</v>
      </c>
      <c r="O66" s="472"/>
      <c r="P66" s="349">
        <f>B66*P23</f>
        <v>0</v>
      </c>
      <c r="Q66" s="472"/>
      <c r="R66" s="349">
        <f>B66*R23</f>
        <v>0</v>
      </c>
      <c r="S66" s="574"/>
      <c r="T66" s="561">
        <f t="shared" si="52"/>
        <v>0</v>
      </c>
    </row>
    <row r="67" spans="1:20" ht="16.8">
      <c r="A67" s="311">
        <f t="shared" ref="A67:A70" si="55">A24</f>
        <v>0</v>
      </c>
      <c r="B67" s="526"/>
      <c r="C67" s="318"/>
      <c r="D67" s="318"/>
      <c r="E67" s="318"/>
      <c r="F67" s="318"/>
      <c r="G67" s="318"/>
      <c r="H67" s="318"/>
      <c r="I67" s="466"/>
      <c r="J67" s="423">
        <f>SUM(B67*J24)</f>
        <v>0</v>
      </c>
      <c r="K67" s="472"/>
      <c r="L67" s="349">
        <f t="shared" ref="L67:L70" si="56">B67*L24</f>
        <v>0</v>
      </c>
      <c r="M67" s="472"/>
      <c r="N67" s="349">
        <f t="shared" ref="N67:N70" si="57">B67*N24</f>
        <v>0</v>
      </c>
      <c r="O67" s="472"/>
      <c r="P67" s="349">
        <f t="shared" ref="P67:P70" si="58">B67*P24</f>
        <v>0</v>
      </c>
      <c r="Q67" s="472"/>
      <c r="R67" s="349">
        <f t="shared" ref="R67:R70" si="59">B67*R24</f>
        <v>0</v>
      </c>
      <c r="S67" s="574"/>
      <c r="T67" s="561">
        <f t="shared" si="52"/>
        <v>0</v>
      </c>
    </row>
    <row r="68" spans="1:20" ht="16.8">
      <c r="A68" s="311">
        <f t="shared" si="55"/>
        <v>0</v>
      </c>
      <c r="B68" s="526"/>
      <c r="C68" s="318"/>
      <c r="D68" s="318"/>
      <c r="E68" s="318"/>
      <c r="F68" s="318"/>
      <c r="G68" s="318"/>
      <c r="H68" s="318"/>
      <c r="I68" s="466"/>
      <c r="J68" s="423">
        <f t="shared" ref="J68:J70" si="60">SUM(B68*J25)</f>
        <v>0</v>
      </c>
      <c r="K68" s="472"/>
      <c r="L68" s="349">
        <f t="shared" si="56"/>
        <v>0</v>
      </c>
      <c r="M68" s="472"/>
      <c r="N68" s="349">
        <f t="shared" si="57"/>
        <v>0</v>
      </c>
      <c r="O68" s="472"/>
      <c r="P68" s="349">
        <f t="shared" si="58"/>
        <v>0</v>
      </c>
      <c r="Q68" s="472"/>
      <c r="R68" s="349">
        <f t="shared" si="59"/>
        <v>0</v>
      </c>
      <c r="S68" s="574"/>
      <c r="T68" s="561">
        <f t="shared" si="52"/>
        <v>0</v>
      </c>
    </row>
    <row r="69" spans="1:20" ht="16.8">
      <c r="A69" s="311">
        <f t="shared" si="55"/>
        <v>0</v>
      </c>
      <c r="B69" s="526"/>
      <c r="C69" s="318"/>
      <c r="D69" s="318"/>
      <c r="E69" s="318"/>
      <c r="F69" s="318"/>
      <c r="G69" s="318"/>
      <c r="H69" s="318"/>
      <c r="I69" s="466"/>
      <c r="J69" s="423">
        <f t="shared" si="60"/>
        <v>0</v>
      </c>
      <c r="K69" s="472"/>
      <c r="L69" s="349">
        <f t="shared" si="56"/>
        <v>0</v>
      </c>
      <c r="M69" s="472"/>
      <c r="N69" s="349">
        <f t="shared" si="57"/>
        <v>0</v>
      </c>
      <c r="O69" s="472"/>
      <c r="P69" s="349">
        <f t="shared" si="58"/>
        <v>0</v>
      </c>
      <c r="Q69" s="472"/>
      <c r="R69" s="349">
        <f t="shared" si="59"/>
        <v>0</v>
      </c>
      <c r="S69" s="574"/>
      <c r="T69" s="561">
        <f t="shared" si="52"/>
        <v>0</v>
      </c>
    </row>
    <row r="70" spans="1:20" ht="16.8">
      <c r="A70" s="311">
        <f t="shared" si="55"/>
        <v>0</v>
      </c>
      <c r="B70" s="526"/>
      <c r="C70" s="318"/>
      <c r="D70" s="318"/>
      <c r="E70" s="318"/>
      <c r="F70" s="318"/>
      <c r="G70" s="318"/>
      <c r="H70" s="318"/>
      <c r="I70" s="466"/>
      <c r="J70" s="423">
        <f t="shared" si="60"/>
        <v>0</v>
      </c>
      <c r="K70" s="472"/>
      <c r="L70" s="349">
        <f t="shared" si="56"/>
        <v>0</v>
      </c>
      <c r="M70" s="472"/>
      <c r="N70" s="349">
        <f t="shared" si="57"/>
        <v>0</v>
      </c>
      <c r="O70" s="472"/>
      <c r="P70" s="349">
        <f t="shared" si="58"/>
        <v>0</v>
      </c>
      <c r="Q70" s="472"/>
      <c r="R70" s="349">
        <f t="shared" si="59"/>
        <v>0</v>
      </c>
      <c r="S70" s="574"/>
      <c r="T70" s="561">
        <f t="shared" si="52"/>
        <v>0</v>
      </c>
    </row>
    <row r="71" spans="1:20" ht="16.8">
      <c r="A71" s="601" t="s">
        <v>356</v>
      </c>
      <c r="B71" s="638"/>
      <c r="C71" s="638"/>
      <c r="D71" s="638"/>
      <c r="E71" s="638"/>
      <c r="F71" s="638"/>
      <c r="G71" s="638"/>
      <c r="H71" s="638"/>
      <c r="I71" s="466"/>
      <c r="J71" s="687"/>
      <c r="K71" s="688"/>
      <c r="L71" s="689"/>
      <c r="M71" s="688"/>
      <c r="N71" s="689"/>
      <c r="O71" s="688"/>
      <c r="P71" s="689"/>
      <c r="Q71" s="688"/>
      <c r="R71" s="689"/>
      <c r="S71" s="574"/>
      <c r="T71" s="690"/>
    </row>
    <row r="72" spans="1:20" ht="16.8">
      <c r="A72" s="311">
        <f>A32</f>
        <v>0</v>
      </c>
      <c r="B72" s="526"/>
      <c r="C72" s="318"/>
      <c r="D72" s="318"/>
      <c r="E72" s="318"/>
      <c r="F72" s="318"/>
      <c r="G72" s="318"/>
      <c r="H72" s="318"/>
      <c r="I72" s="466"/>
      <c r="J72" s="423">
        <f>B72*J32</f>
        <v>0</v>
      </c>
      <c r="K72" s="472"/>
      <c r="L72" s="349">
        <f>B72*L32</f>
        <v>0</v>
      </c>
      <c r="M72" s="472"/>
      <c r="N72" s="349">
        <f>B72*N32</f>
        <v>0</v>
      </c>
      <c r="O72" s="472"/>
      <c r="P72" s="349">
        <f>B72*P32</f>
        <v>0</v>
      </c>
      <c r="Q72" s="472"/>
      <c r="R72" s="349">
        <f>B72*R32</f>
        <v>0</v>
      </c>
      <c r="S72" s="574"/>
      <c r="T72" s="561">
        <f t="shared" si="52"/>
        <v>0</v>
      </c>
    </row>
    <row r="73" spans="1:20" ht="16.8">
      <c r="A73" s="311">
        <f t="shared" ref="A73:A76" si="61">A33</f>
        <v>0</v>
      </c>
      <c r="B73" s="526"/>
      <c r="C73" s="318"/>
      <c r="D73" s="318"/>
      <c r="E73" s="318"/>
      <c r="F73" s="318"/>
      <c r="G73" s="318"/>
      <c r="H73" s="318"/>
      <c r="I73" s="466"/>
      <c r="J73" s="423">
        <f t="shared" ref="J73:J76" si="62">B73*J33</f>
        <v>0</v>
      </c>
      <c r="K73" s="472"/>
      <c r="L73" s="349">
        <f t="shared" ref="L73:L76" si="63">B73*L33</f>
        <v>0</v>
      </c>
      <c r="M73" s="472"/>
      <c r="N73" s="349">
        <f t="shared" ref="N73:N76" si="64">B73*N33</f>
        <v>0</v>
      </c>
      <c r="O73" s="472"/>
      <c r="P73" s="349">
        <f t="shared" ref="P73:P76" si="65">B73*P33</f>
        <v>0</v>
      </c>
      <c r="Q73" s="472"/>
      <c r="R73" s="349">
        <f t="shared" ref="R73:R76" si="66">B73*R33</f>
        <v>0</v>
      </c>
      <c r="S73" s="574"/>
      <c r="T73" s="561">
        <f t="shared" si="52"/>
        <v>0</v>
      </c>
    </row>
    <row r="74" spans="1:20" ht="16.8">
      <c r="A74" s="311">
        <f t="shared" si="61"/>
        <v>0</v>
      </c>
      <c r="B74" s="526"/>
      <c r="C74" s="318"/>
      <c r="D74" s="318"/>
      <c r="E74" s="318"/>
      <c r="F74" s="318"/>
      <c r="G74" s="318"/>
      <c r="H74" s="318"/>
      <c r="I74" s="466"/>
      <c r="J74" s="423">
        <f t="shared" si="62"/>
        <v>0</v>
      </c>
      <c r="K74" s="472"/>
      <c r="L74" s="349">
        <f t="shared" si="63"/>
        <v>0</v>
      </c>
      <c r="M74" s="472"/>
      <c r="N74" s="349">
        <f t="shared" si="64"/>
        <v>0</v>
      </c>
      <c r="O74" s="472"/>
      <c r="P74" s="349">
        <f t="shared" si="65"/>
        <v>0</v>
      </c>
      <c r="Q74" s="472"/>
      <c r="R74" s="349">
        <f t="shared" si="66"/>
        <v>0</v>
      </c>
      <c r="S74" s="574"/>
      <c r="T74" s="561">
        <f t="shared" si="52"/>
        <v>0</v>
      </c>
    </row>
    <row r="75" spans="1:20" ht="16.8">
      <c r="A75" s="311">
        <f t="shared" si="61"/>
        <v>0</v>
      </c>
      <c r="B75" s="526"/>
      <c r="C75" s="318"/>
      <c r="D75" s="318"/>
      <c r="E75" s="318"/>
      <c r="F75" s="318"/>
      <c r="G75" s="318"/>
      <c r="H75" s="318"/>
      <c r="I75" s="466"/>
      <c r="J75" s="423">
        <f>B75*J35</f>
        <v>0</v>
      </c>
      <c r="K75" s="472"/>
      <c r="L75" s="349">
        <f t="shared" si="63"/>
        <v>0</v>
      </c>
      <c r="M75" s="472"/>
      <c r="N75" s="349">
        <f t="shared" si="64"/>
        <v>0</v>
      </c>
      <c r="O75" s="472"/>
      <c r="P75" s="349">
        <f t="shared" si="65"/>
        <v>0</v>
      </c>
      <c r="Q75" s="472"/>
      <c r="R75" s="349">
        <f t="shared" si="66"/>
        <v>0</v>
      </c>
      <c r="S75" s="574"/>
      <c r="T75" s="561">
        <f t="shared" si="52"/>
        <v>0</v>
      </c>
    </row>
    <row r="76" spans="1:20" ht="16.8">
      <c r="A76" s="311">
        <f t="shared" si="61"/>
        <v>0</v>
      </c>
      <c r="B76" s="526"/>
      <c r="C76" s="318"/>
      <c r="D76" s="318"/>
      <c r="E76" s="318"/>
      <c r="F76" s="318"/>
      <c r="G76" s="318"/>
      <c r="H76" s="318"/>
      <c r="I76" s="466"/>
      <c r="J76" s="423">
        <f t="shared" si="62"/>
        <v>0</v>
      </c>
      <c r="K76" s="472"/>
      <c r="L76" s="349">
        <f t="shared" si="63"/>
        <v>0</v>
      </c>
      <c r="M76" s="472"/>
      <c r="N76" s="349">
        <f t="shared" si="64"/>
        <v>0</v>
      </c>
      <c r="O76" s="472"/>
      <c r="P76" s="349">
        <f t="shared" si="65"/>
        <v>0</v>
      </c>
      <c r="Q76" s="472"/>
      <c r="R76" s="349">
        <f t="shared" si="66"/>
        <v>0</v>
      </c>
      <c r="S76" s="574"/>
      <c r="T76" s="561">
        <f t="shared" si="52"/>
        <v>0</v>
      </c>
    </row>
    <row r="77" spans="1:20" ht="16.8">
      <c r="A77" s="638" t="s">
        <v>358</v>
      </c>
      <c r="B77" s="638"/>
      <c r="C77" s="638"/>
      <c r="D77" s="638"/>
      <c r="E77" s="638"/>
      <c r="F77" s="638"/>
      <c r="G77" s="638"/>
      <c r="H77" s="638"/>
      <c r="I77" s="466"/>
      <c r="J77" s="687"/>
      <c r="K77" s="688"/>
      <c r="L77" s="689"/>
      <c r="M77" s="688"/>
      <c r="N77" s="689"/>
      <c r="O77" s="688"/>
      <c r="P77" s="689"/>
      <c r="Q77" s="688"/>
      <c r="R77" s="689"/>
      <c r="S77" s="574"/>
      <c r="T77" s="690"/>
    </row>
    <row r="78" spans="1:20" ht="16.8">
      <c r="A78" s="314">
        <f>A38</f>
        <v>0</v>
      </c>
      <c r="B78" s="526"/>
      <c r="C78" s="318"/>
      <c r="D78" s="318"/>
      <c r="E78" s="318"/>
      <c r="F78" s="318"/>
      <c r="G78" s="318"/>
      <c r="H78" s="318"/>
      <c r="I78" s="466"/>
      <c r="J78" s="423">
        <f>B78*J38</f>
        <v>0</v>
      </c>
      <c r="K78" s="472"/>
      <c r="L78" s="349">
        <f>B78*L38</f>
        <v>0</v>
      </c>
      <c r="M78" s="472"/>
      <c r="N78" s="349">
        <f>B78*N38</f>
        <v>0</v>
      </c>
      <c r="O78" s="472"/>
      <c r="P78" s="349">
        <f>B78*P38</f>
        <v>0</v>
      </c>
      <c r="Q78" s="472"/>
      <c r="R78" s="349">
        <f>B78*R38</f>
        <v>0</v>
      </c>
      <c r="S78" s="574"/>
      <c r="T78" s="561">
        <f t="shared" si="52"/>
        <v>0</v>
      </c>
    </row>
    <row r="79" spans="1:20" ht="16.8">
      <c r="A79" s="314">
        <f t="shared" ref="A79:A82" si="67">A39</f>
        <v>0</v>
      </c>
      <c r="B79" s="526"/>
      <c r="C79" s="318"/>
      <c r="D79" s="318"/>
      <c r="E79" s="318"/>
      <c r="F79" s="318"/>
      <c r="G79" s="318"/>
      <c r="H79" s="318"/>
      <c r="I79" s="466"/>
      <c r="J79" s="423">
        <f t="shared" ref="J79:J82" si="68">B79*J39</f>
        <v>0</v>
      </c>
      <c r="K79" s="472"/>
      <c r="L79" s="349">
        <f t="shared" ref="L79:L82" si="69">B79*L39</f>
        <v>0</v>
      </c>
      <c r="M79" s="472"/>
      <c r="N79" s="349">
        <f t="shared" ref="N79:N82" si="70">B79*N39</f>
        <v>0</v>
      </c>
      <c r="O79" s="472"/>
      <c r="P79" s="349">
        <f t="shared" ref="P79:P82" si="71">B79*P39</f>
        <v>0</v>
      </c>
      <c r="Q79" s="472"/>
      <c r="R79" s="349">
        <f t="shared" ref="R79:R82" si="72">B79*R39</f>
        <v>0</v>
      </c>
      <c r="S79" s="574"/>
      <c r="T79" s="561">
        <f t="shared" si="52"/>
        <v>0</v>
      </c>
    </row>
    <row r="80" spans="1:20" ht="16.8">
      <c r="A80" s="314">
        <f t="shared" si="67"/>
        <v>0</v>
      </c>
      <c r="B80" s="526"/>
      <c r="C80" s="318"/>
      <c r="D80" s="318"/>
      <c r="E80" s="318"/>
      <c r="F80" s="318"/>
      <c r="G80" s="318"/>
      <c r="H80" s="318"/>
      <c r="I80" s="466"/>
      <c r="J80" s="423">
        <f t="shared" si="68"/>
        <v>0</v>
      </c>
      <c r="K80" s="472"/>
      <c r="L80" s="349">
        <f t="shared" si="69"/>
        <v>0</v>
      </c>
      <c r="M80" s="472"/>
      <c r="N80" s="349">
        <f t="shared" si="70"/>
        <v>0</v>
      </c>
      <c r="O80" s="472"/>
      <c r="P80" s="349">
        <f t="shared" si="71"/>
        <v>0</v>
      </c>
      <c r="Q80" s="472"/>
      <c r="R80" s="349">
        <f t="shared" si="72"/>
        <v>0</v>
      </c>
      <c r="S80" s="574"/>
      <c r="T80" s="561">
        <f t="shared" si="52"/>
        <v>0</v>
      </c>
    </row>
    <row r="81" spans="1:20" ht="16.8">
      <c r="A81" s="314">
        <f t="shared" si="67"/>
        <v>0</v>
      </c>
      <c r="B81" s="526"/>
      <c r="C81" s="318"/>
      <c r="D81" s="318"/>
      <c r="E81" s="318"/>
      <c r="F81" s="318"/>
      <c r="G81" s="318"/>
      <c r="H81" s="318"/>
      <c r="I81" s="466"/>
      <c r="J81" s="423">
        <f t="shared" si="68"/>
        <v>0</v>
      </c>
      <c r="K81" s="472"/>
      <c r="L81" s="349">
        <f t="shared" si="69"/>
        <v>0</v>
      </c>
      <c r="M81" s="472"/>
      <c r="N81" s="349">
        <f t="shared" si="70"/>
        <v>0</v>
      </c>
      <c r="O81" s="472"/>
      <c r="P81" s="349">
        <f t="shared" si="71"/>
        <v>0</v>
      </c>
      <c r="Q81" s="472"/>
      <c r="R81" s="349">
        <f t="shared" si="72"/>
        <v>0</v>
      </c>
      <c r="S81" s="574"/>
      <c r="T81" s="561">
        <f t="shared" si="52"/>
        <v>0</v>
      </c>
    </row>
    <row r="82" spans="1:20" ht="14.4">
      <c r="A82" s="314">
        <f t="shared" si="67"/>
        <v>0</v>
      </c>
      <c r="B82" s="526"/>
      <c r="C82" s="318"/>
      <c r="D82" s="318"/>
      <c r="E82" s="318"/>
      <c r="F82" s="318"/>
      <c r="G82" s="318"/>
      <c r="H82" s="318"/>
      <c r="I82" s="466"/>
      <c r="J82" s="423">
        <f t="shared" si="68"/>
        <v>0</v>
      </c>
      <c r="K82" s="472"/>
      <c r="L82" s="349">
        <f t="shared" si="69"/>
        <v>0</v>
      </c>
      <c r="M82" s="472"/>
      <c r="N82" s="349">
        <f t="shared" si="70"/>
        <v>0</v>
      </c>
      <c r="O82" s="472"/>
      <c r="P82" s="349">
        <f t="shared" si="71"/>
        <v>0</v>
      </c>
      <c r="Q82" s="472"/>
      <c r="R82" s="349">
        <f t="shared" si="72"/>
        <v>0</v>
      </c>
      <c r="S82" s="573"/>
      <c r="T82" s="561">
        <f t="shared" si="52"/>
        <v>0</v>
      </c>
    </row>
    <row r="83" spans="1:20" ht="16.8">
      <c r="A83" s="638" t="s">
        <v>421</v>
      </c>
      <c r="B83" s="638"/>
      <c r="C83" s="638"/>
      <c r="D83" s="638"/>
      <c r="E83" s="638"/>
      <c r="F83" s="638"/>
      <c r="G83" s="638"/>
      <c r="H83" s="638"/>
      <c r="I83" s="466"/>
      <c r="J83" s="687"/>
      <c r="K83" s="688"/>
      <c r="L83" s="689"/>
      <c r="M83" s="688"/>
      <c r="N83" s="689"/>
      <c r="O83" s="688"/>
      <c r="P83" s="689"/>
      <c r="Q83" s="688"/>
      <c r="R83" s="689"/>
      <c r="S83" s="574"/>
      <c r="T83" s="690"/>
    </row>
    <row r="84" spans="1:20" ht="14.4">
      <c r="A84" s="434">
        <f>A47</f>
        <v>0</v>
      </c>
      <c r="B84" s="526"/>
      <c r="C84" s="318"/>
      <c r="D84" s="318"/>
      <c r="E84" s="318"/>
      <c r="F84" s="318"/>
      <c r="G84" s="318"/>
      <c r="H84" s="318"/>
      <c r="I84" s="466"/>
      <c r="J84" s="423"/>
      <c r="K84" s="472"/>
      <c r="L84" s="349"/>
      <c r="M84" s="472"/>
      <c r="N84" s="349"/>
      <c r="O84" s="472"/>
      <c r="P84" s="349"/>
      <c r="Q84" s="472"/>
      <c r="R84" s="349"/>
      <c r="S84" s="573"/>
      <c r="T84" s="561">
        <f>SUM(J84+L84+N84+P84+R84)</f>
        <v>0</v>
      </c>
    </row>
    <row r="85" spans="1:20" ht="14.4">
      <c r="A85" s="434">
        <f t="shared" ref="A85:A86" si="73">A48</f>
        <v>0</v>
      </c>
      <c r="B85" s="526"/>
      <c r="C85" s="318"/>
      <c r="D85" s="318"/>
      <c r="E85" s="318"/>
      <c r="F85" s="318"/>
      <c r="G85" s="318"/>
      <c r="H85" s="318"/>
      <c r="I85" s="466"/>
      <c r="J85" s="423"/>
      <c r="K85" s="472"/>
      <c r="L85" s="349"/>
      <c r="M85" s="472"/>
      <c r="N85" s="349"/>
      <c r="O85" s="472"/>
      <c r="P85" s="349"/>
      <c r="Q85" s="472"/>
      <c r="R85" s="349"/>
      <c r="S85" s="573"/>
      <c r="T85" s="561">
        <f t="shared" ref="T85:T86" si="74">SUM(J85+L85+N85+P85+R85)</f>
        <v>0</v>
      </c>
    </row>
    <row r="86" spans="1:20" ht="14.4">
      <c r="A86" s="434">
        <f t="shared" si="73"/>
        <v>0</v>
      </c>
      <c r="B86" s="526"/>
      <c r="C86" s="318"/>
      <c r="D86" s="318"/>
      <c r="E86" s="318"/>
      <c r="F86" s="318"/>
      <c r="G86" s="318"/>
      <c r="H86" s="318"/>
      <c r="I86" s="466"/>
      <c r="J86" s="423"/>
      <c r="K86" s="472"/>
      <c r="L86" s="349"/>
      <c r="M86" s="472"/>
      <c r="N86" s="349"/>
      <c r="O86" s="472"/>
      <c r="P86" s="349"/>
      <c r="Q86" s="472"/>
      <c r="R86" s="349"/>
      <c r="S86" s="573"/>
      <c r="T86" s="561">
        <f t="shared" si="74"/>
        <v>0</v>
      </c>
    </row>
    <row r="87" spans="1:20" ht="14.4" customHeight="1">
      <c r="A87" s="1044" t="s">
        <v>39</v>
      </c>
      <c r="B87" s="1044"/>
      <c r="C87" s="1044"/>
      <c r="D87" s="1044"/>
      <c r="E87" s="1044"/>
      <c r="F87" s="1044"/>
      <c r="G87" s="1044"/>
      <c r="H87" s="1044"/>
      <c r="I87" s="466"/>
      <c r="J87" s="474">
        <f>SUM(J59:J86)</f>
        <v>0</v>
      </c>
      <c r="K87" s="516"/>
      <c r="L87" s="476">
        <f>SUM(L59:L86)</f>
        <v>0</v>
      </c>
      <c r="M87" s="516"/>
      <c r="N87" s="476">
        <f>SUM(N59:N86)</f>
        <v>0</v>
      </c>
      <c r="O87" s="516"/>
      <c r="P87" s="476">
        <f>SUM(P59:P86)</f>
        <v>0</v>
      </c>
      <c r="Q87" s="516"/>
      <c r="R87" s="476">
        <f>SUM(R59:R86)</f>
        <v>0</v>
      </c>
      <c r="S87" s="573"/>
      <c r="T87" s="579">
        <f>SUM(J87+L87+N87+P87+R87)</f>
        <v>0</v>
      </c>
    </row>
    <row r="88" spans="1:20">
      <c r="A88" s="317"/>
      <c r="B88" s="317"/>
      <c r="C88" s="400"/>
      <c r="D88" s="400"/>
      <c r="E88" s="400"/>
      <c r="F88" s="400"/>
      <c r="G88" s="400"/>
      <c r="H88" s="400"/>
      <c r="I88" s="666"/>
      <c r="J88" s="496"/>
      <c r="K88" s="466"/>
      <c r="L88" s="496"/>
      <c r="M88" s="466"/>
      <c r="N88" s="496"/>
      <c r="O88" s="466"/>
      <c r="P88" s="496"/>
      <c r="Q88" s="466"/>
      <c r="R88" s="482"/>
      <c r="S88" s="573"/>
      <c r="T88" s="576"/>
    </row>
    <row r="89" spans="1:20" ht="14.4" customHeight="1">
      <c r="A89" s="1044" t="s">
        <v>35</v>
      </c>
      <c r="B89" s="1044"/>
      <c r="C89" s="1044"/>
      <c r="D89" s="1044"/>
      <c r="E89" s="1044"/>
      <c r="F89" s="1044"/>
      <c r="G89" s="1044"/>
      <c r="H89" s="1044"/>
      <c r="I89" s="665"/>
      <c r="J89" s="474">
        <f>SUM(J56+J87)</f>
        <v>0</v>
      </c>
      <c r="K89" s="516"/>
      <c r="L89" s="476">
        <f t="shared" ref="L89:R89" si="75">SUM(L56+L87)</f>
        <v>0</v>
      </c>
      <c r="M89" s="516"/>
      <c r="N89" s="476">
        <f t="shared" si="75"/>
        <v>0</v>
      </c>
      <c r="O89" s="516"/>
      <c r="P89" s="476">
        <f t="shared" si="75"/>
        <v>0</v>
      </c>
      <c r="Q89" s="516"/>
      <c r="R89" s="476">
        <f t="shared" si="75"/>
        <v>0</v>
      </c>
      <c r="S89" s="573"/>
      <c r="T89" s="579">
        <f>SUM(J89+L89+N89+P89+R89)</f>
        <v>0</v>
      </c>
    </row>
    <row r="90" spans="1:20">
      <c r="A90" s="317"/>
      <c r="B90" s="317"/>
      <c r="C90" s="317"/>
      <c r="D90" s="317"/>
      <c r="E90" s="317"/>
      <c r="F90" s="317"/>
      <c r="G90" s="317"/>
      <c r="H90" s="317"/>
      <c r="I90" s="666"/>
      <c r="J90" s="496"/>
      <c r="K90" s="466"/>
      <c r="L90" s="496"/>
      <c r="M90" s="466"/>
      <c r="N90" s="496"/>
      <c r="O90" s="466"/>
      <c r="P90" s="496"/>
      <c r="Q90" s="466"/>
      <c r="R90" s="482"/>
      <c r="S90" s="573"/>
      <c r="T90" s="576"/>
    </row>
    <row r="91" spans="1:20">
      <c r="A91" s="298" t="s">
        <v>434</v>
      </c>
      <c r="B91" s="298"/>
      <c r="C91" s="298"/>
      <c r="D91" s="298"/>
      <c r="E91" s="298"/>
      <c r="F91" s="298"/>
      <c r="G91" s="298"/>
      <c r="H91" s="298"/>
      <c r="I91" s="667"/>
      <c r="J91" s="498"/>
      <c r="K91" s="466"/>
      <c r="L91" s="498"/>
      <c r="M91" s="466"/>
      <c r="N91" s="498"/>
      <c r="O91" s="466"/>
      <c r="P91" s="498"/>
      <c r="Q91" s="466"/>
      <c r="R91" s="510"/>
      <c r="S91" s="573"/>
      <c r="T91" s="510"/>
    </row>
    <row r="92" spans="1:20">
      <c r="A92" s="434"/>
      <c r="B92" s="395"/>
      <c r="C92" s="396"/>
      <c r="D92" s="396"/>
      <c r="E92" s="396"/>
      <c r="F92" s="396"/>
      <c r="G92" s="396"/>
      <c r="H92" s="396"/>
      <c r="I92" s="466"/>
      <c r="J92" s="423"/>
      <c r="K92" s="466"/>
      <c r="L92" s="349"/>
      <c r="M92" s="466"/>
      <c r="N92" s="349"/>
      <c r="O92" s="466"/>
      <c r="P92" s="349"/>
      <c r="Q92" s="466"/>
      <c r="R92" s="349"/>
      <c r="S92" s="573"/>
      <c r="T92" s="561">
        <f>SUM(J92+L92+N92+P92+R92)</f>
        <v>0</v>
      </c>
    </row>
    <row r="93" spans="1:20">
      <c r="A93" s="434"/>
      <c r="B93" s="397"/>
      <c r="C93" s="334"/>
      <c r="D93" s="334"/>
      <c r="E93" s="334"/>
      <c r="F93" s="334"/>
      <c r="G93" s="334"/>
      <c r="H93" s="334"/>
      <c r="I93" s="466"/>
      <c r="J93" s="423"/>
      <c r="K93" s="466"/>
      <c r="L93" s="349"/>
      <c r="M93" s="466"/>
      <c r="N93" s="349"/>
      <c r="O93" s="466"/>
      <c r="P93" s="349"/>
      <c r="Q93" s="466"/>
      <c r="R93" s="349"/>
      <c r="S93" s="573"/>
      <c r="T93" s="561">
        <f>SUM(J93+L93+N93+P93+R93)</f>
        <v>0</v>
      </c>
    </row>
    <row r="94" spans="1:20">
      <c r="A94" s="434"/>
      <c r="B94" s="398"/>
      <c r="C94" s="399"/>
      <c r="D94" s="399"/>
      <c r="E94" s="399"/>
      <c r="F94" s="399"/>
      <c r="G94" s="399"/>
      <c r="H94" s="399"/>
      <c r="I94" s="466"/>
      <c r="J94" s="423"/>
      <c r="K94" s="466"/>
      <c r="L94" s="349"/>
      <c r="M94" s="466"/>
      <c r="N94" s="349"/>
      <c r="O94" s="466"/>
      <c r="P94" s="349"/>
      <c r="Q94" s="466"/>
      <c r="R94" s="349"/>
      <c r="S94" s="573"/>
      <c r="T94" s="561">
        <f>SUM(J94+L94+N94+P94+R94)</f>
        <v>0</v>
      </c>
    </row>
    <row r="95" spans="1:20" ht="14.4" customHeight="1">
      <c r="A95" s="1044" t="s">
        <v>39</v>
      </c>
      <c r="B95" s="1044"/>
      <c r="C95" s="1044"/>
      <c r="D95" s="1044"/>
      <c r="E95" s="1044"/>
      <c r="F95" s="1044"/>
      <c r="G95" s="1044"/>
      <c r="H95" s="1044"/>
      <c r="I95" s="466"/>
      <c r="J95" s="529">
        <f>SUM(J92:J94)</f>
        <v>0</v>
      </c>
      <c r="K95" s="516"/>
      <c r="L95" s="474">
        <f t="shared" ref="L95:R95" si="76">SUM(L92:L94)</f>
        <v>0</v>
      </c>
      <c r="M95" s="516"/>
      <c r="N95" s="476">
        <f t="shared" si="76"/>
        <v>0</v>
      </c>
      <c r="O95" s="516"/>
      <c r="P95" s="476">
        <f t="shared" si="76"/>
        <v>0</v>
      </c>
      <c r="Q95" s="516"/>
      <c r="R95" s="476">
        <f t="shared" si="76"/>
        <v>0</v>
      </c>
      <c r="S95" s="573"/>
      <c r="T95" s="579">
        <f>SUM(J95+L95+N95+P95+R95)</f>
        <v>0</v>
      </c>
    </row>
    <row r="96" spans="1:20">
      <c r="A96" s="317"/>
      <c r="B96" s="317"/>
      <c r="C96" s="317"/>
      <c r="D96" s="317"/>
      <c r="E96" s="317"/>
      <c r="F96" s="317"/>
      <c r="G96" s="317"/>
      <c r="H96" s="317"/>
      <c r="I96" s="466"/>
      <c r="J96" s="496"/>
      <c r="K96" s="466"/>
      <c r="L96" s="496"/>
      <c r="M96" s="466"/>
      <c r="N96" s="496"/>
      <c r="O96" s="466"/>
      <c r="P96" s="496"/>
      <c r="Q96" s="466"/>
      <c r="R96" s="482"/>
      <c r="S96" s="573"/>
      <c r="T96" s="576"/>
    </row>
    <row r="97" spans="1:20">
      <c r="A97" s="393" t="s">
        <v>129</v>
      </c>
      <c r="B97" s="393"/>
      <c r="C97" s="393"/>
      <c r="D97" s="393"/>
      <c r="E97" s="393"/>
      <c r="F97" s="393"/>
      <c r="G97" s="393"/>
      <c r="H97" s="393"/>
      <c r="I97" s="466"/>
      <c r="J97" s="498"/>
      <c r="K97" s="515"/>
      <c r="L97" s="498"/>
      <c r="M97" s="515"/>
      <c r="N97" s="498"/>
      <c r="O97" s="515"/>
      <c r="P97" s="498"/>
      <c r="Q97" s="515"/>
      <c r="R97" s="510"/>
      <c r="S97" s="573"/>
      <c r="T97" s="510"/>
    </row>
    <row r="98" spans="1:20">
      <c r="A98" s="789" t="s">
        <v>127</v>
      </c>
      <c r="B98" s="533"/>
      <c r="C98" s="533"/>
      <c r="D98" s="533"/>
      <c r="E98" s="533"/>
      <c r="F98" s="533"/>
      <c r="G98" s="533"/>
      <c r="H98" s="673"/>
      <c r="I98" s="519"/>
      <c r="J98" s="493"/>
      <c r="K98" s="519"/>
      <c r="L98" s="518"/>
      <c r="M98" s="519"/>
      <c r="N98" s="518"/>
      <c r="O98" s="519"/>
      <c r="P98" s="518"/>
      <c r="Q98" s="519"/>
      <c r="R98" s="518"/>
      <c r="S98" s="573"/>
      <c r="T98" s="518"/>
    </row>
    <row r="99" spans="1:20">
      <c r="A99" s="432" t="s">
        <v>394</v>
      </c>
      <c r="B99" s="1059" t="s">
        <v>399</v>
      </c>
      <c r="C99" s="1060"/>
      <c r="D99" s="1060"/>
      <c r="E99" s="1060"/>
      <c r="F99" s="1060"/>
      <c r="G99" s="1060"/>
      <c r="H99" s="1061"/>
      <c r="I99" s="466"/>
      <c r="J99" s="423"/>
      <c r="K99" s="466"/>
      <c r="L99" s="349"/>
      <c r="M99" s="466"/>
      <c r="N99" s="349"/>
      <c r="O99" s="466"/>
      <c r="P99" s="349"/>
      <c r="Q99" s="466"/>
      <c r="R99" s="349"/>
      <c r="S99" s="573"/>
      <c r="T99" s="561">
        <f t="shared" ref="T99:T103" si="77">SUM(J99+L99+N99+P99+R99)</f>
        <v>0</v>
      </c>
    </row>
    <row r="100" spans="1:20">
      <c r="A100" s="420" t="s">
        <v>395</v>
      </c>
      <c r="B100" s="1056" t="s">
        <v>392</v>
      </c>
      <c r="C100" s="1057"/>
      <c r="D100" s="1057"/>
      <c r="E100" s="1057"/>
      <c r="F100" s="1057"/>
      <c r="G100" s="1057"/>
      <c r="H100" s="1058"/>
      <c r="I100" s="466"/>
      <c r="J100" s="423"/>
      <c r="K100" s="466"/>
      <c r="L100" s="349"/>
      <c r="M100" s="466"/>
      <c r="N100" s="349"/>
      <c r="O100" s="466"/>
      <c r="P100" s="349"/>
      <c r="Q100" s="466"/>
      <c r="R100" s="349"/>
      <c r="S100" s="573"/>
      <c r="T100" s="561">
        <f t="shared" si="77"/>
        <v>0</v>
      </c>
    </row>
    <row r="101" spans="1:20">
      <c r="A101" s="420" t="s">
        <v>397</v>
      </c>
      <c r="B101" s="1056" t="s">
        <v>393</v>
      </c>
      <c r="C101" s="1057"/>
      <c r="D101" s="1057"/>
      <c r="E101" s="1057"/>
      <c r="F101" s="1057"/>
      <c r="G101" s="1057"/>
      <c r="H101" s="1058"/>
      <c r="I101" s="466"/>
      <c r="J101" s="423"/>
      <c r="K101" s="466"/>
      <c r="L101" s="349"/>
      <c r="M101" s="466"/>
      <c r="N101" s="349"/>
      <c r="O101" s="466"/>
      <c r="P101" s="349"/>
      <c r="Q101" s="466"/>
      <c r="R101" s="349"/>
      <c r="S101" s="573"/>
      <c r="T101" s="561">
        <f t="shared" si="77"/>
        <v>0</v>
      </c>
    </row>
    <row r="102" spans="1:20">
      <c r="A102" s="420" t="s">
        <v>396</v>
      </c>
      <c r="B102" s="1056" t="s">
        <v>398</v>
      </c>
      <c r="C102" s="1057"/>
      <c r="D102" s="1057"/>
      <c r="E102" s="1057"/>
      <c r="F102" s="1057"/>
      <c r="G102" s="1057"/>
      <c r="H102" s="1058"/>
      <c r="I102" s="466"/>
      <c r="J102" s="423"/>
      <c r="K102" s="466"/>
      <c r="L102" s="349"/>
      <c r="M102" s="466"/>
      <c r="N102" s="349"/>
      <c r="O102" s="466"/>
      <c r="P102" s="349"/>
      <c r="Q102" s="466"/>
      <c r="R102" s="349"/>
      <c r="S102" s="573"/>
      <c r="T102" s="561">
        <f t="shared" si="77"/>
        <v>0</v>
      </c>
    </row>
    <row r="103" spans="1:20">
      <c r="A103" s="675" t="s">
        <v>181</v>
      </c>
      <c r="B103" s="388"/>
      <c r="C103" s="334"/>
      <c r="D103" s="334"/>
      <c r="E103" s="334"/>
      <c r="F103" s="334"/>
      <c r="G103" s="334"/>
      <c r="H103" s="334"/>
      <c r="I103" s="466"/>
      <c r="J103" s="423"/>
      <c r="K103" s="466"/>
      <c r="L103" s="349"/>
      <c r="M103" s="466"/>
      <c r="N103" s="349"/>
      <c r="O103" s="466"/>
      <c r="P103" s="349"/>
      <c r="Q103" s="466"/>
      <c r="R103" s="349"/>
      <c r="S103" s="573"/>
      <c r="T103" s="561">
        <f t="shared" si="77"/>
        <v>0</v>
      </c>
    </row>
    <row r="104" spans="1:20" ht="14.4">
      <c r="A104" s="325"/>
      <c r="B104" s="1054" t="s">
        <v>130</v>
      </c>
      <c r="C104" s="1054"/>
      <c r="D104" s="1054"/>
      <c r="E104" s="1054"/>
      <c r="F104" s="1054"/>
      <c r="G104" s="1054"/>
      <c r="H104" s="1055"/>
      <c r="I104" s="674"/>
      <c r="J104" s="520">
        <f>SUM(J99:J103)</f>
        <v>0</v>
      </c>
      <c r="K104" s="521"/>
      <c r="L104" s="522">
        <f t="shared" ref="L104:R104" si="78">SUM(L99:L103)</f>
        <v>0</v>
      </c>
      <c r="M104" s="521"/>
      <c r="N104" s="522">
        <f t="shared" si="78"/>
        <v>0</v>
      </c>
      <c r="O104" s="521"/>
      <c r="P104" s="522">
        <f t="shared" si="78"/>
        <v>0</v>
      </c>
      <c r="Q104" s="521"/>
      <c r="R104" s="522">
        <f t="shared" si="78"/>
        <v>0</v>
      </c>
      <c r="S104" s="573"/>
      <c r="T104" s="577">
        <f>SUM(J104+L104+N104+P104+R104)</f>
        <v>0</v>
      </c>
    </row>
    <row r="105" spans="1:20">
      <c r="A105" s="789" t="s">
        <v>127</v>
      </c>
      <c r="B105" s="676"/>
      <c r="C105" s="676"/>
      <c r="D105" s="676"/>
      <c r="E105" s="676"/>
      <c r="F105" s="676"/>
      <c r="G105" s="676"/>
      <c r="H105" s="677"/>
      <c r="I105" s="519"/>
      <c r="J105" s="493"/>
      <c r="K105" s="519"/>
      <c r="L105" s="518"/>
      <c r="M105" s="519"/>
      <c r="N105" s="518"/>
      <c r="O105" s="519"/>
      <c r="P105" s="518"/>
      <c r="Q105" s="519"/>
      <c r="R105" s="518"/>
      <c r="S105" s="573"/>
      <c r="T105" s="518"/>
    </row>
    <row r="106" spans="1:20">
      <c r="A106" s="432" t="s">
        <v>394</v>
      </c>
      <c r="B106" s="1059" t="s">
        <v>399</v>
      </c>
      <c r="C106" s="1060"/>
      <c r="D106" s="1060"/>
      <c r="E106" s="1060"/>
      <c r="F106" s="1060"/>
      <c r="G106" s="1060"/>
      <c r="H106" s="1061"/>
      <c r="I106" s="466"/>
      <c r="J106" s="423"/>
      <c r="K106" s="472"/>
      <c r="L106" s="349"/>
      <c r="M106" s="472"/>
      <c r="N106" s="349"/>
      <c r="O106" s="472"/>
      <c r="P106" s="349"/>
      <c r="Q106" s="472"/>
      <c r="R106" s="349"/>
      <c r="S106" s="573"/>
      <c r="T106" s="561">
        <f t="shared" ref="T106:T111" si="79">SUM(J106+L106+N106+P106+R106)</f>
        <v>0</v>
      </c>
    </row>
    <row r="107" spans="1:20">
      <c r="A107" s="420" t="s">
        <v>395</v>
      </c>
      <c r="B107" s="1056" t="s">
        <v>392</v>
      </c>
      <c r="C107" s="1057"/>
      <c r="D107" s="1057"/>
      <c r="E107" s="1057"/>
      <c r="F107" s="1057"/>
      <c r="G107" s="1057"/>
      <c r="H107" s="1058"/>
      <c r="I107" s="466"/>
      <c r="J107" s="423"/>
      <c r="K107" s="472"/>
      <c r="L107" s="349"/>
      <c r="M107" s="472"/>
      <c r="N107" s="349"/>
      <c r="O107" s="472"/>
      <c r="P107" s="349"/>
      <c r="Q107" s="472"/>
      <c r="R107" s="349"/>
      <c r="S107" s="573"/>
      <c r="T107" s="561">
        <f t="shared" si="79"/>
        <v>0</v>
      </c>
    </row>
    <row r="108" spans="1:20">
      <c r="A108" s="420" t="s">
        <v>397</v>
      </c>
      <c r="B108" s="1056" t="s">
        <v>393</v>
      </c>
      <c r="C108" s="1057"/>
      <c r="D108" s="1057"/>
      <c r="E108" s="1057"/>
      <c r="F108" s="1057"/>
      <c r="G108" s="1057"/>
      <c r="H108" s="1058"/>
      <c r="I108" s="466"/>
      <c r="J108" s="423"/>
      <c r="K108" s="472"/>
      <c r="L108" s="349"/>
      <c r="M108" s="472"/>
      <c r="N108" s="349"/>
      <c r="O108" s="472"/>
      <c r="P108" s="349"/>
      <c r="Q108" s="472"/>
      <c r="R108" s="349"/>
      <c r="S108" s="573"/>
      <c r="T108" s="561">
        <f t="shared" si="79"/>
        <v>0</v>
      </c>
    </row>
    <row r="109" spans="1:20">
      <c r="A109" s="420" t="s">
        <v>396</v>
      </c>
      <c r="B109" s="1056" t="s">
        <v>398</v>
      </c>
      <c r="C109" s="1057"/>
      <c r="D109" s="1057"/>
      <c r="E109" s="1057"/>
      <c r="F109" s="1057"/>
      <c r="G109" s="1057"/>
      <c r="H109" s="1058"/>
      <c r="I109" s="466"/>
      <c r="J109" s="423"/>
      <c r="K109" s="472"/>
      <c r="L109" s="349"/>
      <c r="M109" s="472"/>
      <c r="N109" s="349"/>
      <c r="O109" s="472"/>
      <c r="P109" s="349"/>
      <c r="Q109" s="472"/>
      <c r="R109" s="349"/>
      <c r="S109" s="573"/>
      <c r="T109" s="561">
        <f t="shared" si="79"/>
        <v>0</v>
      </c>
    </row>
    <row r="110" spans="1:20">
      <c r="A110" s="675" t="s">
        <v>181</v>
      </c>
      <c r="B110" s="388"/>
      <c r="C110" s="334"/>
      <c r="D110" s="334"/>
      <c r="E110" s="334"/>
      <c r="F110" s="334"/>
      <c r="G110" s="334"/>
      <c r="H110" s="334"/>
      <c r="I110" s="466"/>
      <c r="J110" s="423"/>
      <c r="K110" s="472"/>
      <c r="L110" s="349"/>
      <c r="M110" s="472"/>
      <c r="N110" s="349"/>
      <c r="O110" s="472"/>
      <c r="P110" s="349"/>
      <c r="Q110" s="472"/>
      <c r="R110" s="349"/>
      <c r="S110" s="573"/>
      <c r="T110" s="561">
        <f t="shared" si="79"/>
        <v>0</v>
      </c>
    </row>
    <row r="111" spans="1:20" ht="14.4">
      <c r="A111" s="325"/>
      <c r="B111" s="1054" t="s">
        <v>130</v>
      </c>
      <c r="C111" s="1054"/>
      <c r="D111" s="1054"/>
      <c r="E111" s="1054"/>
      <c r="F111" s="1054"/>
      <c r="G111" s="1054"/>
      <c r="H111" s="1055"/>
      <c r="I111" s="674"/>
      <c r="J111" s="520">
        <f>SUM(J106:J110)</f>
        <v>0</v>
      </c>
      <c r="K111" s="521"/>
      <c r="L111" s="522">
        <f t="shared" ref="L111:R111" si="80">SUM(L106:L110)</f>
        <v>0</v>
      </c>
      <c r="M111" s="521"/>
      <c r="N111" s="522">
        <f t="shared" si="80"/>
        <v>0</v>
      </c>
      <c r="O111" s="521"/>
      <c r="P111" s="522">
        <f t="shared" si="80"/>
        <v>0</v>
      </c>
      <c r="Q111" s="521"/>
      <c r="R111" s="522">
        <f t="shared" si="80"/>
        <v>0</v>
      </c>
      <c r="S111" s="573"/>
      <c r="T111" s="577">
        <f t="shared" si="79"/>
        <v>0</v>
      </c>
    </row>
    <row r="112" spans="1:20">
      <c r="A112" s="789" t="s">
        <v>127</v>
      </c>
      <c r="B112" s="533"/>
      <c r="C112" s="533"/>
      <c r="D112" s="533"/>
      <c r="E112" s="533"/>
      <c r="F112" s="533"/>
      <c r="G112" s="533"/>
      <c r="H112" s="673"/>
      <c r="I112" s="519"/>
      <c r="J112" s="493"/>
      <c r="K112" s="519"/>
      <c r="L112" s="518"/>
      <c r="M112" s="519"/>
      <c r="N112" s="518"/>
      <c r="O112" s="519"/>
      <c r="P112" s="518"/>
      <c r="Q112" s="519"/>
      <c r="R112" s="518"/>
      <c r="S112" s="573"/>
      <c r="T112" s="518"/>
    </row>
    <row r="113" spans="1:20">
      <c r="A113" s="432" t="s">
        <v>394</v>
      </c>
      <c r="B113" s="1059" t="s">
        <v>399</v>
      </c>
      <c r="C113" s="1060"/>
      <c r="D113" s="1060"/>
      <c r="E113" s="1060"/>
      <c r="F113" s="1060"/>
      <c r="G113" s="1060"/>
      <c r="H113" s="1061"/>
      <c r="I113" s="466"/>
      <c r="J113" s="423"/>
      <c r="K113" s="472"/>
      <c r="L113" s="349"/>
      <c r="M113" s="472"/>
      <c r="N113" s="349"/>
      <c r="O113" s="472"/>
      <c r="P113" s="349"/>
      <c r="Q113" s="472"/>
      <c r="R113" s="349"/>
      <c r="S113" s="573"/>
      <c r="T113" s="561">
        <f t="shared" ref="T113:T117" si="81">SUM(J113+L113+N113+P113+R113)</f>
        <v>0</v>
      </c>
    </row>
    <row r="114" spans="1:20">
      <c r="A114" s="420" t="s">
        <v>395</v>
      </c>
      <c r="B114" s="1056" t="s">
        <v>392</v>
      </c>
      <c r="C114" s="1057"/>
      <c r="D114" s="1057"/>
      <c r="E114" s="1057"/>
      <c r="F114" s="1057"/>
      <c r="G114" s="1057"/>
      <c r="H114" s="1058"/>
      <c r="I114" s="466"/>
      <c r="J114" s="423"/>
      <c r="K114" s="472"/>
      <c r="L114" s="349"/>
      <c r="M114" s="472"/>
      <c r="N114" s="349"/>
      <c r="O114" s="472"/>
      <c r="P114" s="349"/>
      <c r="Q114" s="472"/>
      <c r="R114" s="349"/>
      <c r="S114" s="573"/>
      <c r="T114" s="561">
        <f t="shared" si="81"/>
        <v>0</v>
      </c>
    </row>
    <row r="115" spans="1:20">
      <c r="A115" s="420" t="s">
        <v>397</v>
      </c>
      <c r="B115" s="1056" t="s">
        <v>393</v>
      </c>
      <c r="C115" s="1057"/>
      <c r="D115" s="1057"/>
      <c r="E115" s="1057"/>
      <c r="F115" s="1057"/>
      <c r="G115" s="1057"/>
      <c r="H115" s="1058"/>
      <c r="I115" s="466"/>
      <c r="J115" s="423"/>
      <c r="K115" s="472"/>
      <c r="L115" s="349"/>
      <c r="M115" s="472"/>
      <c r="N115" s="349"/>
      <c r="O115" s="472"/>
      <c r="P115" s="349"/>
      <c r="Q115" s="472"/>
      <c r="R115" s="349"/>
      <c r="S115" s="573"/>
      <c r="T115" s="561">
        <f t="shared" si="81"/>
        <v>0</v>
      </c>
    </row>
    <row r="116" spans="1:20">
      <c r="A116" s="420" t="s">
        <v>396</v>
      </c>
      <c r="B116" s="1056" t="s">
        <v>398</v>
      </c>
      <c r="C116" s="1057"/>
      <c r="D116" s="1057"/>
      <c r="E116" s="1057"/>
      <c r="F116" s="1057"/>
      <c r="G116" s="1057"/>
      <c r="H116" s="1058"/>
      <c r="I116" s="466"/>
      <c r="J116" s="423"/>
      <c r="K116" s="472"/>
      <c r="L116" s="349"/>
      <c r="M116" s="472"/>
      <c r="N116" s="349"/>
      <c r="O116" s="472"/>
      <c r="P116" s="349"/>
      <c r="Q116" s="472"/>
      <c r="R116" s="349"/>
      <c r="S116" s="573"/>
      <c r="T116" s="561">
        <f t="shared" si="81"/>
        <v>0</v>
      </c>
    </row>
    <row r="117" spans="1:20">
      <c r="A117" s="675" t="s">
        <v>181</v>
      </c>
      <c r="B117" s="388"/>
      <c r="C117" s="334"/>
      <c r="D117" s="334"/>
      <c r="E117" s="334"/>
      <c r="F117" s="334"/>
      <c r="G117" s="334"/>
      <c r="H117" s="334"/>
      <c r="I117" s="466"/>
      <c r="J117" s="423"/>
      <c r="K117" s="472"/>
      <c r="L117" s="349"/>
      <c r="M117" s="472"/>
      <c r="N117" s="349"/>
      <c r="O117" s="472"/>
      <c r="P117" s="349"/>
      <c r="Q117" s="472"/>
      <c r="R117" s="349"/>
      <c r="S117" s="573"/>
      <c r="T117" s="561">
        <f t="shared" si="81"/>
        <v>0</v>
      </c>
    </row>
    <row r="118" spans="1:20" ht="14.4">
      <c r="A118" s="325"/>
      <c r="B118" s="1054" t="s">
        <v>130</v>
      </c>
      <c r="C118" s="1054"/>
      <c r="D118" s="1054"/>
      <c r="E118" s="1054"/>
      <c r="F118" s="1054"/>
      <c r="G118" s="1054"/>
      <c r="H118" s="1055"/>
      <c r="I118" s="674"/>
      <c r="J118" s="520">
        <f>SUM(J113:J117)</f>
        <v>0</v>
      </c>
      <c r="K118" s="521"/>
      <c r="L118" s="522">
        <f t="shared" ref="L118:R118" si="82">SUM(L113:L117)</f>
        <v>0</v>
      </c>
      <c r="M118" s="521"/>
      <c r="N118" s="522">
        <f t="shared" si="82"/>
        <v>0</v>
      </c>
      <c r="O118" s="521"/>
      <c r="P118" s="522">
        <f t="shared" si="82"/>
        <v>0</v>
      </c>
      <c r="Q118" s="521"/>
      <c r="R118" s="522">
        <f t="shared" si="82"/>
        <v>0</v>
      </c>
      <c r="S118" s="573"/>
      <c r="T118" s="577">
        <f>SUM(J118+L118+N118+P118+R118)</f>
        <v>0</v>
      </c>
    </row>
    <row r="119" spans="1:20">
      <c r="A119" s="789" t="s">
        <v>127</v>
      </c>
      <c r="B119" s="533"/>
      <c r="C119" s="533"/>
      <c r="D119" s="533"/>
      <c r="E119" s="533"/>
      <c r="F119" s="533"/>
      <c r="G119" s="533"/>
      <c r="H119" s="673"/>
      <c r="I119" s="519"/>
      <c r="J119" s="493"/>
      <c r="K119" s="519"/>
      <c r="L119" s="518"/>
      <c r="M119" s="519"/>
      <c r="N119" s="518"/>
      <c r="O119" s="519"/>
      <c r="P119" s="518"/>
      <c r="Q119" s="519"/>
      <c r="R119" s="518"/>
      <c r="S119" s="573"/>
      <c r="T119" s="518"/>
    </row>
    <row r="120" spans="1:20">
      <c r="A120" s="432" t="s">
        <v>394</v>
      </c>
      <c r="B120" s="1059" t="s">
        <v>399</v>
      </c>
      <c r="C120" s="1060"/>
      <c r="D120" s="1060"/>
      <c r="E120" s="1060"/>
      <c r="F120" s="1060"/>
      <c r="G120" s="1060"/>
      <c r="H120" s="1061"/>
      <c r="I120" s="466"/>
      <c r="J120" s="423"/>
      <c r="K120" s="472"/>
      <c r="L120" s="349"/>
      <c r="M120" s="472"/>
      <c r="N120" s="349"/>
      <c r="O120" s="472"/>
      <c r="P120" s="349"/>
      <c r="Q120" s="472"/>
      <c r="R120" s="349"/>
      <c r="S120" s="573"/>
      <c r="T120" s="561">
        <f t="shared" ref="T120:T124" si="83">SUM(J120+L120+N120+P120+R120)</f>
        <v>0</v>
      </c>
    </row>
    <row r="121" spans="1:20">
      <c r="A121" s="420" t="s">
        <v>395</v>
      </c>
      <c r="B121" s="1056" t="s">
        <v>392</v>
      </c>
      <c r="C121" s="1057"/>
      <c r="D121" s="1057"/>
      <c r="E121" s="1057"/>
      <c r="F121" s="1057"/>
      <c r="G121" s="1057"/>
      <c r="H121" s="1058"/>
      <c r="I121" s="466"/>
      <c r="J121" s="423"/>
      <c r="K121" s="472"/>
      <c r="L121" s="349"/>
      <c r="M121" s="472"/>
      <c r="N121" s="349"/>
      <c r="O121" s="472"/>
      <c r="P121" s="349"/>
      <c r="Q121" s="472"/>
      <c r="R121" s="349"/>
      <c r="S121" s="573"/>
      <c r="T121" s="561">
        <f t="shared" si="83"/>
        <v>0</v>
      </c>
    </row>
    <row r="122" spans="1:20">
      <c r="A122" s="420" t="s">
        <v>397</v>
      </c>
      <c r="B122" s="1056" t="s">
        <v>393</v>
      </c>
      <c r="C122" s="1057"/>
      <c r="D122" s="1057"/>
      <c r="E122" s="1057"/>
      <c r="F122" s="1057"/>
      <c r="G122" s="1057"/>
      <c r="H122" s="1058"/>
      <c r="I122" s="466"/>
      <c r="J122" s="423"/>
      <c r="K122" s="472"/>
      <c r="L122" s="349"/>
      <c r="M122" s="472"/>
      <c r="N122" s="349"/>
      <c r="O122" s="472"/>
      <c r="P122" s="349"/>
      <c r="Q122" s="472"/>
      <c r="R122" s="349"/>
      <c r="S122" s="573"/>
      <c r="T122" s="561">
        <f t="shared" si="83"/>
        <v>0</v>
      </c>
    </row>
    <row r="123" spans="1:20">
      <c r="A123" s="420" t="s">
        <v>396</v>
      </c>
      <c r="B123" s="1056" t="s">
        <v>398</v>
      </c>
      <c r="C123" s="1057"/>
      <c r="D123" s="1057"/>
      <c r="E123" s="1057"/>
      <c r="F123" s="1057"/>
      <c r="G123" s="1057"/>
      <c r="H123" s="1058"/>
      <c r="I123" s="466"/>
      <c r="J123" s="423"/>
      <c r="K123" s="472"/>
      <c r="L123" s="349"/>
      <c r="M123" s="472"/>
      <c r="N123" s="349"/>
      <c r="O123" s="472"/>
      <c r="P123" s="349"/>
      <c r="Q123" s="472"/>
      <c r="R123" s="349"/>
      <c r="S123" s="573"/>
      <c r="T123" s="561">
        <f t="shared" si="83"/>
        <v>0</v>
      </c>
    </row>
    <row r="124" spans="1:20">
      <c r="A124" s="675" t="s">
        <v>181</v>
      </c>
      <c r="B124" s="388"/>
      <c r="C124" s="334"/>
      <c r="D124" s="334"/>
      <c r="E124" s="334"/>
      <c r="F124" s="334"/>
      <c r="G124" s="334"/>
      <c r="H124" s="334"/>
      <c r="I124" s="466"/>
      <c r="J124" s="423"/>
      <c r="K124" s="472"/>
      <c r="L124" s="349"/>
      <c r="M124" s="472"/>
      <c r="N124" s="349"/>
      <c r="O124" s="472"/>
      <c r="P124" s="349"/>
      <c r="Q124" s="472"/>
      <c r="R124" s="349"/>
      <c r="S124" s="573"/>
      <c r="T124" s="561">
        <f t="shared" si="83"/>
        <v>0</v>
      </c>
    </row>
    <row r="125" spans="1:20" ht="14.4">
      <c r="A125" s="325"/>
      <c r="B125" s="1054" t="s">
        <v>130</v>
      </c>
      <c r="C125" s="1054"/>
      <c r="D125" s="1054"/>
      <c r="E125" s="1054"/>
      <c r="F125" s="1054"/>
      <c r="G125" s="1054"/>
      <c r="H125" s="1055"/>
      <c r="I125" s="674"/>
      <c r="J125" s="520">
        <f>SUM(J120:J124)</f>
        <v>0</v>
      </c>
      <c r="K125" s="521"/>
      <c r="L125" s="522">
        <f t="shared" ref="L125:R125" si="84">SUM(L120:L124)</f>
        <v>0</v>
      </c>
      <c r="M125" s="521"/>
      <c r="N125" s="522">
        <f t="shared" si="84"/>
        <v>0</v>
      </c>
      <c r="O125" s="521"/>
      <c r="P125" s="522">
        <f t="shared" si="84"/>
        <v>0</v>
      </c>
      <c r="Q125" s="521"/>
      <c r="R125" s="522">
        <f t="shared" si="84"/>
        <v>0</v>
      </c>
      <c r="S125" s="573"/>
      <c r="T125" s="577">
        <f>SUM(J125+L125+N125+P125+R125)</f>
        <v>0</v>
      </c>
    </row>
    <row r="126" spans="1:20">
      <c r="A126" s="1044" t="s">
        <v>38</v>
      </c>
      <c r="B126" s="1044"/>
      <c r="C126" s="1044"/>
      <c r="D126" s="1044"/>
      <c r="E126" s="1044"/>
      <c r="F126" s="1044"/>
      <c r="G126" s="1044"/>
      <c r="H126" s="1044"/>
      <c r="I126" s="466"/>
      <c r="J126" s="474">
        <f>SUM(J125+J118+J111+J104)</f>
        <v>0</v>
      </c>
      <c r="K126" s="516"/>
      <c r="L126" s="476">
        <f>SUM(L125+L118+L111+L104)</f>
        <v>0</v>
      </c>
      <c r="M126" s="516"/>
      <c r="N126" s="476">
        <f>SUM(N125+N118+N111+N104)</f>
        <v>0</v>
      </c>
      <c r="O126" s="516"/>
      <c r="P126" s="476">
        <f>SUM(P125+P118+P111+P104)</f>
        <v>0</v>
      </c>
      <c r="Q126" s="516"/>
      <c r="R126" s="476">
        <f>SUM(R125+R118+R111+R104)</f>
        <v>0</v>
      </c>
      <c r="S126" s="573"/>
      <c r="T126" s="579">
        <f>SUM(J126+L126+N126+P126+R126)</f>
        <v>0</v>
      </c>
    </row>
    <row r="127" spans="1:20">
      <c r="A127" s="317"/>
      <c r="B127" s="317"/>
      <c r="C127" s="317"/>
      <c r="D127" s="317"/>
      <c r="E127" s="317"/>
      <c r="F127" s="317"/>
      <c r="G127" s="317"/>
      <c r="H127" s="317"/>
      <c r="I127" s="466"/>
      <c r="J127" s="496"/>
      <c r="K127" s="466"/>
      <c r="L127" s="496"/>
      <c r="M127" s="466"/>
      <c r="N127" s="496"/>
      <c r="O127" s="466"/>
      <c r="P127" s="496"/>
      <c r="Q127" s="466"/>
      <c r="R127" s="482"/>
      <c r="S127" s="573"/>
      <c r="T127" s="576"/>
    </row>
    <row r="128" spans="1:20">
      <c r="A128" s="298" t="s">
        <v>3</v>
      </c>
      <c r="B128" s="832" t="s">
        <v>220</v>
      </c>
      <c r="C128" s="393"/>
      <c r="D128" s="393"/>
      <c r="E128" s="393"/>
      <c r="F128" s="393"/>
      <c r="G128" s="393"/>
      <c r="H128" s="393"/>
      <c r="I128" s="466"/>
      <c r="J128" s="498"/>
      <c r="K128" s="466"/>
      <c r="L128" s="498"/>
      <c r="M128" s="466"/>
      <c r="N128" s="498"/>
      <c r="O128" s="466"/>
      <c r="P128" s="498"/>
      <c r="Q128" s="466"/>
      <c r="R128" s="510"/>
      <c r="S128" s="573"/>
      <c r="T128" s="510"/>
    </row>
    <row r="129" spans="1:20">
      <c r="A129" s="831" t="s">
        <v>188</v>
      </c>
      <c r="B129" s="1065"/>
      <c r="C129" s="1066"/>
      <c r="D129" s="1066"/>
      <c r="E129" s="1066"/>
      <c r="F129" s="1066"/>
      <c r="G129" s="1066"/>
      <c r="H129" s="1067"/>
      <c r="I129" s="515"/>
      <c r="J129" s="423"/>
      <c r="K129" s="472"/>
      <c r="L129" s="349"/>
      <c r="M129" s="472"/>
      <c r="N129" s="349"/>
      <c r="O129" s="472"/>
      <c r="P129" s="349"/>
      <c r="Q129" s="472"/>
      <c r="R129" s="349"/>
      <c r="S129" s="573"/>
      <c r="T129" s="561">
        <f t="shared" ref="T129:T135" si="85">SUM(J129+L129+N129+P129+R129)</f>
        <v>0</v>
      </c>
    </row>
    <row r="130" spans="1:20">
      <c r="A130" s="831" t="s">
        <v>189</v>
      </c>
      <c r="B130" s="1068"/>
      <c r="C130" s="1069"/>
      <c r="D130" s="1069"/>
      <c r="E130" s="1069"/>
      <c r="F130" s="1069"/>
      <c r="G130" s="1069"/>
      <c r="H130" s="1070"/>
      <c r="I130" s="515"/>
      <c r="J130" s="423"/>
      <c r="K130" s="472"/>
      <c r="L130" s="349"/>
      <c r="M130" s="472"/>
      <c r="N130" s="349"/>
      <c r="O130" s="472"/>
      <c r="P130" s="349"/>
      <c r="Q130" s="472"/>
      <c r="R130" s="349"/>
      <c r="S130" s="573"/>
      <c r="T130" s="561">
        <f t="shared" si="85"/>
        <v>0</v>
      </c>
    </row>
    <row r="131" spans="1:20">
      <c r="A131" s="831" t="s">
        <v>190</v>
      </c>
      <c r="B131" s="1068"/>
      <c r="C131" s="1069"/>
      <c r="D131" s="1069"/>
      <c r="E131" s="1069"/>
      <c r="F131" s="1069"/>
      <c r="G131" s="1069"/>
      <c r="H131" s="1070"/>
      <c r="I131" s="515"/>
      <c r="J131" s="423"/>
      <c r="K131" s="472"/>
      <c r="L131" s="349"/>
      <c r="M131" s="472"/>
      <c r="N131" s="349"/>
      <c r="O131" s="472"/>
      <c r="P131" s="349"/>
      <c r="Q131" s="472"/>
      <c r="R131" s="349"/>
      <c r="S131" s="573"/>
      <c r="T131" s="561">
        <f t="shared" si="85"/>
        <v>0</v>
      </c>
    </row>
    <row r="132" spans="1:20">
      <c r="A132" s="831" t="s">
        <v>191</v>
      </c>
      <c r="B132" s="1068"/>
      <c r="C132" s="1069"/>
      <c r="D132" s="1069"/>
      <c r="E132" s="1069"/>
      <c r="F132" s="1069"/>
      <c r="G132" s="1069"/>
      <c r="H132" s="1070"/>
      <c r="I132" s="515"/>
      <c r="J132" s="423"/>
      <c r="K132" s="472"/>
      <c r="L132" s="349"/>
      <c r="M132" s="472"/>
      <c r="N132" s="349"/>
      <c r="O132" s="472"/>
      <c r="P132" s="349"/>
      <c r="Q132" s="472"/>
      <c r="R132" s="349"/>
      <c r="S132" s="573"/>
      <c r="T132" s="561">
        <f t="shared" si="85"/>
        <v>0</v>
      </c>
    </row>
    <row r="133" spans="1:20">
      <c r="A133" s="831" t="s">
        <v>192</v>
      </c>
      <c r="B133" s="1068"/>
      <c r="C133" s="1069"/>
      <c r="D133" s="1069"/>
      <c r="E133" s="1069"/>
      <c r="F133" s="1069"/>
      <c r="G133" s="1069"/>
      <c r="H133" s="1070"/>
      <c r="I133" s="515"/>
      <c r="J133" s="423"/>
      <c r="K133" s="472"/>
      <c r="L133" s="349"/>
      <c r="M133" s="472"/>
      <c r="N133" s="349"/>
      <c r="O133" s="472"/>
      <c r="P133" s="349"/>
      <c r="Q133" s="472"/>
      <c r="R133" s="349"/>
      <c r="S133" s="573"/>
      <c r="T133" s="561">
        <f t="shared" si="85"/>
        <v>0</v>
      </c>
    </row>
    <row r="134" spans="1:20">
      <c r="A134" s="831" t="s">
        <v>193</v>
      </c>
      <c r="B134" s="1068"/>
      <c r="C134" s="1069"/>
      <c r="D134" s="1069"/>
      <c r="E134" s="1069"/>
      <c r="F134" s="1069"/>
      <c r="G134" s="1069"/>
      <c r="H134" s="1070"/>
      <c r="I134" s="515"/>
      <c r="J134" s="423"/>
      <c r="K134" s="472"/>
      <c r="L134" s="349"/>
      <c r="M134" s="472"/>
      <c r="N134" s="349"/>
      <c r="O134" s="472"/>
      <c r="P134" s="349"/>
      <c r="Q134" s="472"/>
      <c r="R134" s="349"/>
      <c r="S134" s="573"/>
      <c r="T134" s="561">
        <f t="shared" si="85"/>
        <v>0</v>
      </c>
    </row>
    <row r="135" spans="1:20">
      <c r="A135" s="831" t="s">
        <v>194</v>
      </c>
      <c r="B135" s="1068"/>
      <c r="C135" s="1069"/>
      <c r="D135" s="1069"/>
      <c r="E135" s="1069"/>
      <c r="F135" s="1069"/>
      <c r="G135" s="1069"/>
      <c r="H135" s="1070"/>
      <c r="I135" s="515"/>
      <c r="J135" s="423"/>
      <c r="K135" s="472"/>
      <c r="L135" s="349"/>
      <c r="M135" s="472"/>
      <c r="N135" s="349"/>
      <c r="O135" s="472"/>
      <c r="P135" s="349"/>
      <c r="Q135" s="472"/>
      <c r="R135" s="349"/>
      <c r="S135" s="573"/>
      <c r="T135" s="561">
        <f t="shared" si="85"/>
        <v>0</v>
      </c>
    </row>
    <row r="136" spans="1:20">
      <c r="A136" s="831" t="s">
        <v>195</v>
      </c>
      <c r="B136" s="1071"/>
      <c r="C136" s="1072"/>
      <c r="D136" s="1072"/>
      <c r="E136" s="1072"/>
      <c r="F136" s="1072"/>
      <c r="G136" s="1072"/>
      <c r="H136" s="1073"/>
      <c r="I136" s="515"/>
      <c r="J136" s="423"/>
      <c r="K136" s="472"/>
      <c r="L136" s="349"/>
      <c r="M136" s="472"/>
      <c r="N136" s="349"/>
      <c r="O136" s="472"/>
      <c r="P136" s="349"/>
      <c r="Q136" s="472"/>
      <c r="R136" s="349"/>
      <c r="S136" s="573"/>
      <c r="T136" s="561">
        <f>SUM(J136+L136+N136+P136+R136)</f>
        <v>0</v>
      </c>
    </row>
    <row r="137" spans="1:20">
      <c r="A137" s="1044" t="s">
        <v>39</v>
      </c>
      <c r="B137" s="1045"/>
      <c r="C137" s="1045"/>
      <c r="D137" s="1045"/>
      <c r="E137" s="1045"/>
      <c r="F137" s="1045"/>
      <c r="G137" s="1045"/>
      <c r="H137" s="1045"/>
      <c r="I137" s="466"/>
      <c r="J137" s="474">
        <f>SUM(J129:J136)</f>
        <v>0</v>
      </c>
      <c r="K137" s="516"/>
      <c r="L137" s="476">
        <f>SUM(L129:L136)</f>
        <v>0</v>
      </c>
      <c r="M137" s="516"/>
      <c r="N137" s="476">
        <f>SUM(N129:N136)</f>
        <v>0</v>
      </c>
      <c r="O137" s="516"/>
      <c r="P137" s="476">
        <f>SUM(P129:P136)</f>
        <v>0</v>
      </c>
      <c r="Q137" s="516"/>
      <c r="R137" s="476">
        <f>SUM(R129:R136)</f>
        <v>0</v>
      </c>
      <c r="S137" s="573"/>
      <c r="T137" s="579">
        <f>SUM(J137+L137+N137+P137+R137)</f>
        <v>0</v>
      </c>
    </row>
    <row r="138" spans="1:20">
      <c r="A138" s="414"/>
      <c r="B138" s="414"/>
      <c r="C138" s="414"/>
      <c r="D138" s="414"/>
      <c r="E138" s="414"/>
      <c r="F138" s="414"/>
      <c r="G138" s="414"/>
      <c r="H138" s="414"/>
      <c r="I138" s="466"/>
      <c r="J138" s="523"/>
      <c r="K138" s="472"/>
      <c r="L138" s="523"/>
      <c r="M138" s="472"/>
      <c r="N138" s="523"/>
      <c r="O138" s="472"/>
      <c r="P138" s="523"/>
      <c r="Q138" s="472"/>
      <c r="R138" s="514"/>
      <c r="S138" s="573"/>
      <c r="T138" s="576"/>
    </row>
    <row r="139" spans="1:20">
      <c r="A139" s="298" t="s">
        <v>422</v>
      </c>
      <c r="B139" s="298"/>
      <c r="C139" s="298"/>
      <c r="D139" s="298"/>
      <c r="E139" s="298"/>
      <c r="F139" s="298"/>
      <c r="G139" s="298"/>
      <c r="H139" s="298"/>
      <c r="I139" s="466"/>
      <c r="J139" s="498"/>
      <c r="K139" s="466"/>
      <c r="L139" s="498"/>
      <c r="M139" s="466"/>
      <c r="N139" s="498"/>
      <c r="O139" s="466"/>
      <c r="P139" s="498"/>
      <c r="Q139" s="466"/>
      <c r="R139" s="510"/>
      <c r="S139" s="573"/>
      <c r="T139" s="510"/>
    </row>
    <row r="140" spans="1:20">
      <c r="A140" s="452"/>
      <c r="B140" s="1065"/>
      <c r="C140" s="1066"/>
      <c r="D140" s="1066"/>
      <c r="E140" s="1066"/>
      <c r="F140" s="1066"/>
      <c r="G140" s="1066"/>
      <c r="H140" s="1067"/>
      <c r="I140" s="466"/>
      <c r="J140" s="423"/>
      <c r="K140" s="472"/>
      <c r="L140" s="464"/>
      <c r="M140" s="472"/>
      <c r="N140" s="464"/>
      <c r="O140" s="472"/>
      <c r="P140" s="464"/>
      <c r="Q140" s="472"/>
      <c r="R140" s="464"/>
      <c r="S140" s="573"/>
      <c r="T140" s="561">
        <f t="shared" ref="T140:T150" si="86">SUM(J140+L140+N140+P140+R140)</f>
        <v>0</v>
      </c>
    </row>
    <row r="141" spans="1:20">
      <c r="A141" s="434"/>
      <c r="B141" s="1068"/>
      <c r="C141" s="1069"/>
      <c r="D141" s="1069"/>
      <c r="E141" s="1069"/>
      <c r="F141" s="1069"/>
      <c r="G141" s="1069"/>
      <c r="H141" s="1070"/>
      <c r="I141" s="466"/>
      <c r="J141" s="423"/>
      <c r="K141" s="472"/>
      <c r="L141" s="349"/>
      <c r="M141" s="472"/>
      <c r="N141" s="349"/>
      <c r="O141" s="472"/>
      <c r="P141" s="349"/>
      <c r="Q141" s="472"/>
      <c r="R141" s="349"/>
      <c r="S141" s="573"/>
      <c r="T141" s="561">
        <f t="shared" si="86"/>
        <v>0</v>
      </c>
    </row>
    <row r="142" spans="1:20">
      <c r="A142" s="434"/>
      <c r="B142" s="1068"/>
      <c r="C142" s="1069"/>
      <c r="D142" s="1069"/>
      <c r="E142" s="1069"/>
      <c r="F142" s="1069"/>
      <c r="G142" s="1069"/>
      <c r="H142" s="1070"/>
      <c r="I142" s="466"/>
      <c r="J142" s="423"/>
      <c r="K142" s="472"/>
      <c r="L142" s="349"/>
      <c r="M142" s="472"/>
      <c r="N142" s="349"/>
      <c r="O142" s="472"/>
      <c r="P142" s="349"/>
      <c r="Q142" s="472"/>
      <c r="R142" s="349"/>
      <c r="S142" s="573"/>
      <c r="T142" s="561">
        <f t="shared" si="86"/>
        <v>0</v>
      </c>
    </row>
    <row r="143" spans="1:20">
      <c r="A143" s="434"/>
      <c r="B143" s="1068"/>
      <c r="C143" s="1069"/>
      <c r="D143" s="1069"/>
      <c r="E143" s="1069"/>
      <c r="F143" s="1069"/>
      <c r="G143" s="1069"/>
      <c r="H143" s="1070"/>
      <c r="I143" s="466"/>
      <c r="J143" s="423"/>
      <c r="K143" s="472"/>
      <c r="L143" s="349"/>
      <c r="M143" s="472"/>
      <c r="N143" s="349"/>
      <c r="O143" s="472"/>
      <c r="P143" s="349"/>
      <c r="Q143" s="472"/>
      <c r="R143" s="349"/>
      <c r="S143" s="573"/>
      <c r="T143" s="561">
        <f t="shared" si="86"/>
        <v>0</v>
      </c>
    </row>
    <row r="144" spans="1:20">
      <c r="A144" s="434"/>
      <c r="B144" s="1068"/>
      <c r="C144" s="1069"/>
      <c r="D144" s="1069"/>
      <c r="E144" s="1069"/>
      <c r="F144" s="1069"/>
      <c r="G144" s="1069"/>
      <c r="H144" s="1070"/>
      <c r="I144" s="466"/>
      <c r="J144" s="423"/>
      <c r="K144" s="472"/>
      <c r="L144" s="349"/>
      <c r="M144" s="472"/>
      <c r="N144" s="349"/>
      <c r="O144" s="472"/>
      <c r="P144" s="349"/>
      <c r="Q144" s="472"/>
      <c r="R144" s="349"/>
      <c r="S144" s="573"/>
      <c r="T144" s="561">
        <f t="shared" si="86"/>
        <v>0</v>
      </c>
    </row>
    <row r="145" spans="1:20">
      <c r="A145" s="434"/>
      <c r="B145" s="1068"/>
      <c r="C145" s="1069"/>
      <c r="D145" s="1069"/>
      <c r="E145" s="1069"/>
      <c r="F145" s="1069"/>
      <c r="G145" s="1069"/>
      <c r="H145" s="1070"/>
      <c r="I145" s="466"/>
      <c r="J145" s="423"/>
      <c r="K145" s="472"/>
      <c r="L145" s="349"/>
      <c r="M145" s="472"/>
      <c r="N145" s="349"/>
      <c r="O145" s="472"/>
      <c r="P145" s="349"/>
      <c r="Q145" s="472"/>
      <c r="R145" s="349"/>
      <c r="S145" s="573"/>
      <c r="T145" s="561">
        <f t="shared" si="86"/>
        <v>0</v>
      </c>
    </row>
    <row r="146" spans="1:20">
      <c r="A146" s="434"/>
      <c r="B146" s="1068"/>
      <c r="C146" s="1069"/>
      <c r="D146" s="1069"/>
      <c r="E146" s="1069"/>
      <c r="F146" s="1069"/>
      <c r="G146" s="1069"/>
      <c r="H146" s="1070"/>
      <c r="I146" s="466"/>
      <c r="J146" s="423"/>
      <c r="K146" s="472"/>
      <c r="L146" s="349"/>
      <c r="M146" s="472"/>
      <c r="N146" s="349"/>
      <c r="O146" s="472"/>
      <c r="P146" s="349"/>
      <c r="Q146" s="472"/>
      <c r="R146" s="349"/>
      <c r="S146" s="573"/>
      <c r="T146" s="561">
        <f t="shared" si="86"/>
        <v>0</v>
      </c>
    </row>
    <row r="147" spans="1:20">
      <c r="A147" s="434"/>
      <c r="B147" s="1068"/>
      <c r="C147" s="1069"/>
      <c r="D147" s="1069"/>
      <c r="E147" s="1069"/>
      <c r="F147" s="1069"/>
      <c r="G147" s="1069"/>
      <c r="H147" s="1070"/>
      <c r="I147" s="466"/>
      <c r="J147" s="423"/>
      <c r="K147" s="472"/>
      <c r="L147" s="349"/>
      <c r="M147" s="472"/>
      <c r="N147" s="349"/>
      <c r="O147" s="472"/>
      <c r="P147" s="349"/>
      <c r="Q147" s="472"/>
      <c r="R147" s="349"/>
      <c r="S147" s="573"/>
      <c r="T147" s="561">
        <f t="shared" si="86"/>
        <v>0</v>
      </c>
    </row>
    <row r="148" spans="1:20">
      <c r="A148" s="434"/>
      <c r="B148" s="1068"/>
      <c r="C148" s="1069"/>
      <c r="D148" s="1069"/>
      <c r="E148" s="1069"/>
      <c r="F148" s="1069"/>
      <c r="G148" s="1069"/>
      <c r="H148" s="1070"/>
      <c r="I148" s="466"/>
      <c r="J148" s="423"/>
      <c r="K148" s="472"/>
      <c r="L148" s="349"/>
      <c r="M148" s="472"/>
      <c r="N148" s="349"/>
      <c r="O148" s="472"/>
      <c r="P148" s="349"/>
      <c r="Q148" s="472"/>
      <c r="R148" s="349"/>
      <c r="S148" s="573"/>
      <c r="T148" s="561">
        <f t="shared" si="86"/>
        <v>0</v>
      </c>
    </row>
    <row r="149" spans="1:20">
      <c r="A149" s="434"/>
      <c r="B149" s="1068"/>
      <c r="C149" s="1069"/>
      <c r="D149" s="1069"/>
      <c r="E149" s="1069"/>
      <c r="F149" s="1069"/>
      <c r="G149" s="1069"/>
      <c r="H149" s="1070"/>
      <c r="I149" s="466"/>
      <c r="J149" s="423"/>
      <c r="K149" s="472"/>
      <c r="L149" s="349"/>
      <c r="M149" s="472"/>
      <c r="N149" s="349"/>
      <c r="O149" s="472"/>
      <c r="P149" s="349"/>
      <c r="Q149" s="472"/>
      <c r="R149" s="349"/>
      <c r="S149" s="573"/>
      <c r="T149" s="561">
        <f t="shared" si="86"/>
        <v>0</v>
      </c>
    </row>
    <row r="150" spans="1:20">
      <c r="A150" s="434"/>
      <c r="B150" s="1071"/>
      <c r="C150" s="1072"/>
      <c r="D150" s="1072"/>
      <c r="E150" s="1072"/>
      <c r="F150" s="1072"/>
      <c r="G150" s="1072"/>
      <c r="H150" s="1073"/>
      <c r="I150" s="466"/>
      <c r="J150" s="423"/>
      <c r="K150" s="472"/>
      <c r="L150" s="349"/>
      <c r="M150" s="472"/>
      <c r="N150" s="349"/>
      <c r="O150" s="472"/>
      <c r="P150" s="349"/>
      <c r="Q150" s="472"/>
      <c r="R150" s="349"/>
      <c r="S150" s="573"/>
      <c r="T150" s="561">
        <f t="shared" si="86"/>
        <v>0</v>
      </c>
    </row>
    <row r="151" spans="1:20">
      <c r="A151" s="1044" t="s">
        <v>39</v>
      </c>
      <c r="B151" s="1045"/>
      <c r="C151" s="1045"/>
      <c r="D151" s="1045"/>
      <c r="E151" s="1045"/>
      <c r="F151" s="1045"/>
      <c r="G151" s="1045"/>
      <c r="H151" s="1045"/>
      <c r="I151" s="466"/>
      <c r="J151" s="474">
        <f>SUM(J140:J150)</f>
        <v>0</v>
      </c>
      <c r="K151" s="516"/>
      <c r="L151" s="476">
        <f t="shared" ref="L151:R151" si="87">SUM(L140:L150)</f>
        <v>0</v>
      </c>
      <c r="M151" s="516"/>
      <c r="N151" s="476">
        <f t="shared" si="87"/>
        <v>0</v>
      </c>
      <c r="O151" s="516"/>
      <c r="P151" s="476">
        <f t="shared" si="87"/>
        <v>0</v>
      </c>
      <c r="Q151" s="516"/>
      <c r="R151" s="476">
        <f t="shared" si="87"/>
        <v>0</v>
      </c>
      <c r="S151" s="573"/>
      <c r="T151" s="579">
        <f>SUM(J151+L151+N151+P151+R151)</f>
        <v>0</v>
      </c>
    </row>
    <row r="152" spans="1:20">
      <c r="A152" s="317"/>
      <c r="B152" s="317"/>
      <c r="C152" s="317"/>
      <c r="D152" s="317"/>
      <c r="E152" s="317"/>
      <c r="F152" s="317"/>
      <c r="G152" s="317"/>
      <c r="H152" s="317"/>
      <c r="I152" s="466"/>
      <c r="J152" s="496"/>
      <c r="K152" s="466"/>
      <c r="L152" s="496"/>
      <c r="M152" s="466"/>
      <c r="N152" s="496"/>
      <c r="O152" s="466"/>
      <c r="P152" s="496"/>
      <c r="Q152" s="466"/>
      <c r="R152" s="482"/>
      <c r="S152" s="573"/>
      <c r="T152" s="576"/>
    </row>
    <row r="153" spans="1:20">
      <c r="A153" s="298" t="s">
        <v>182</v>
      </c>
      <c r="B153" s="392"/>
      <c r="C153" s="393"/>
      <c r="D153" s="393"/>
      <c r="E153" s="393"/>
      <c r="F153" s="393"/>
      <c r="G153" s="393"/>
      <c r="H153" s="393"/>
      <c r="I153" s="466"/>
      <c r="J153" s="498"/>
      <c r="K153" s="466"/>
      <c r="L153" s="498"/>
      <c r="M153" s="466"/>
      <c r="N153" s="498"/>
      <c r="O153" s="466"/>
      <c r="P153" s="498"/>
      <c r="Q153" s="466"/>
      <c r="R153" s="510"/>
      <c r="S153" s="573"/>
      <c r="T153" s="510"/>
    </row>
    <row r="154" spans="1:20">
      <c r="A154" s="790"/>
      <c r="B154" s="1065"/>
      <c r="C154" s="1066"/>
      <c r="D154" s="1066"/>
      <c r="E154" s="1066"/>
      <c r="F154" s="1066"/>
      <c r="G154" s="1066"/>
      <c r="H154" s="1067"/>
      <c r="I154" s="466"/>
      <c r="J154" s="524"/>
      <c r="K154" s="466"/>
      <c r="L154" s="525"/>
      <c r="M154" s="466"/>
      <c r="N154" s="525"/>
      <c r="O154" s="466"/>
      <c r="P154" s="525"/>
      <c r="Q154" s="466"/>
      <c r="R154" s="525"/>
      <c r="S154" s="573"/>
      <c r="T154" s="561">
        <f>SUM(J154:R154)</f>
        <v>0</v>
      </c>
    </row>
    <row r="155" spans="1:20">
      <c r="A155" s="453"/>
      <c r="B155" s="1068"/>
      <c r="C155" s="1069"/>
      <c r="D155" s="1069"/>
      <c r="E155" s="1069"/>
      <c r="F155" s="1069"/>
      <c r="G155" s="1069"/>
      <c r="H155" s="1070"/>
      <c r="I155" s="466"/>
      <c r="J155" s="482"/>
      <c r="K155" s="466"/>
      <c r="L155" s="512"/>
      <c r="M155" s="466"/>
      <c r="N155" s="512"/>
      <c r="O155" s="466"/>
      <c r="P155" s="512"/>
      <c r="Q155" s="466"/>
      <c r="R155" s="512"/>
      <c r="S155" s="573"/>
      <c r="T155" s="561">
        <f>SUM(J155:R155)</f>
        <v>0</v>
      </c>
    </row>
    <row r="156" spans="1:20">
      <c r="A156" s="453"/>
      <c r="B156" s="1071"/>
      <c r="C156" s="1072"/>
      <c r="D156" s="1072"/>
      <c r="E156" s="1072"/>
      <c r="F156" s="1072"/>
      <c r="G156" s="1072"/>
      <c r="H156" s="1073"/>
      <c r="I156" s="466"/>
      <c r="J156" s="482"/>
      <c r="K156" s="466"/>
      <c r="L156" s="512"/>
      <c r="M156" s="466"/>
      <c r="N156" s="512"/>
      <c r="O156" s="466"/>
      <c r="P156" s="512"/>
      <c r="Q156" s="466"/>
      <c r="R156" s="512"/>
      <c r="S156" s="573"/>
      <c r="T156" s="561">
        <f>SUM(J156:R156)</f>
        <v>0</v>
      </c>
    </row>
    <row r="157" spans="1:20">
      <c r="A157" s="1044" t="s">
        <v>38</v>
      </c>
      <c r="B157" s="1045"/>
      <c r="C157" s="1045"/>
      <c r="D157" s="1045"/>
      <c r="E157" s="1045"/>
      <c r="F157" s="1045"/>
      <c r="G157" s="1045"/>
      <c r="H157" s="1045"/>
      <c r="I157" s="466"/>
      <c r="J157" s="474">
        <f>SUM(J154:J156)</f>
        <v>0</v>
      </c>
      <c r="K157" s="516"/>
      <c r="L157" s="476">
        <f t="shared" ref="L157:R157" si="88">SUM(L154:L156)</f>
        <v>0</v>
      </c>
      <c r="M157" s="516"/>
      <c r="N157" s="476">
        <f t="shared" si="88"/>
        <v>0</v>
      </c>
      <c r="O157" s="516"/>
      <c r="P157" s="476">
        <f t="shared" si="88"/>
        <v>0</v>
      </c>
      <c r="Q157" s="516"/>
      <c r="R157" s="476">
        <f t="shared" si="88"/>
        <v>0</v>
      </c>
      <c r="S157" s="573"/>
      <c r="T157" s="579">
        <f>SUM(J157+L157+N157+P157+R157)</f>
        <v>0</v>
      </c>
    </row>
    <row r="158" spans="1:20">
      <c r="A158" s="414"/>
      <c r="B158" s="414"/>
      <c r="C158" s="414"/>
      <c r="D158" s="414"/>
      <c r="E158" s="414"/>
      <c r="F158" s="414"/>
      <c r="G158" s="414"/>
      <c r="H158" s="414"/>
      <c r="I158" s="466"/>
      <c r="J158" s="523"/>
      <c r="K158" s="466"/>
      <c r="L158" s="523"/>
      <c r="M158" s="466"/>
      <c r="N158" s="523"/>
      <c r="O158" s="466"/>
      <c r="P158" s="523"/>
      <c r="Q158" s="466"/>
      <c r="R158" s="514"/>
      <c r="S158" s="573"/>
      <c r="T158" s="583"/>
    </row>
    <row r="159" spans="1:20">
      <c r="A159" s="307" t="s">
        <v>4</v>
      </c>
      <c r="B159" s="392"/>
      <c r="C159" s="393"/>
      <c r="D159" s="393"/>
      <c r="E159" s="393"/>
      <c r="F159" s="393"/>
      <c r="G159" s="393"/>
      <c r="H159" s="393"/>
      <c r="I159" s="466"/>
      <c r="J159" s="498"/>
      <c r="K159" s="584"/>
      <c r="L159" s="498"/>
      <c r="M159" s="584"/>
      <c r="N159" s="498"/>
      <c r="O159" s="584"/>
      <c r="P159" s="498"/>
      <c r="Q159" s="584"/>
      <c r="R159" s="510"/>
      <c r="S159" s="585"/>
      <c r="T159" s="510"/>
    </row>
    <row r="160" spans="1:20">
      <c r="A160" s="434"/>
      <c r="B160" s="1065"/>
      <c r="C160" s="1066"/>
      <c r="D160" s="1066"/>
      <c r="E160" s="1066"/>
      <c r="F160" s="1066"/>
      <c r="G160" s="1066"/>
      <c r="H160" s="1067"/>
      <c r="I160" s="466"/>
      <c r="J160" s="423"/>
      <c r="K160" s="472"/>
      <c r="L160" s="349"/>
      <c r="M160" s="472"/>
      <c r="N160" s="349"/>
      <c r="O160" s="472"/>
      <c r="P160" s="349"/>
      <c r="Q160" s="472"/>
      <c r="R160" s="349"/>
      <c r="S160" s="573"/>
      <c r="T160" s="561">
        <f>SUM(J160+L160+N160+P160+R160)</f>
        <v>0</v>
      </c>
    </row>
    <row r="161" spans="1:20">
      <c r="A161" s="425"/>
      <c r="B161" s="1068"/>
      <c r="C161" s="1069"/>
      <c r="D161" s="1069"/>
      <c r="E161" s="1069"/>
      <c r="F161" s="1069"/>
      <c r="G161" s="1069"/>
      <c r="H161" s="1070"/>
      <c r="I161" s="466"/>
      <c r="J161" s="423"/>
      <c r="K161" s="472"/>
      <c r="L161" s="349"/>
      <c r="M161" s="472"/>
      <c r="N161" s="349"/>
      <c r="O161" s="472"/>
      <c r="P161" s="349"/>
      <c r="Q161" s="472"/>
      <c r="R161" s="349"/>
      <c r="S161" s="573"/>
      <c r="T161" s="561">
        <f>SUM(J161+L161+N161+P161+R161)</f>
        <v>0</v>
      </c>
    </row>
    <row r="162" spans="1:20">
      <c r="A162" s="425"/>
      <c r="B162" s="1068"/>
      <c r="C162" s="1069"/>
      <c r="D162" s="1069"/>
      <c r="E162" s="1069"/>
      <c r="F162" s="1069"/>
      <c r="G162" s="1069"/>
      <c r="H162" s="1070"/>
      <c r="I162" s="466"/>
      <c r="J162" s="423"/>
      <c r="K162" s="472"/>
      <c r="L162" s="349"/>
      <c r="M162" s="472"/>
      <c r="N162" s="349"/>
      <c r="O162" s="472"/>
      <c r="P162" s="349"/>
      <c r="Q162" s="472"/>
      <c r="R162" s="349"/>
      <c r="S162" s="573"/>
      <c r="T162" s="561">
        <f>SUM(J162+L162+N162+P162+R162)</f>
        <v>0</v>
      </c>
    </row>
    <row r="163" spans="1:20">
      <c r="A163" s="425"/>
      <c r="B163" s="1071"/>
      <c r="C163" s="1072"/>
      <c r="D163" s="1072"/>
      <c r="E163" s="1072"/>
      <c r="F163" s="1072"/>
      <c r="G163" s="1072"/>
      <c r="H163" s="1073"/>
      <c r="I163" s="466"/>
      <c r="J163" s="423"/>
      <c r="K163" s="472"/>
      <c r="L163" s="349"/>
      <c r="M163" s="472"/>
      <c r="N163" s="349"/>
      <c r="O163" s="472"/>
      <c r="P163" s="349"/>
      <c r="Q163" s="472"/>
      <c r="R163" s="349"/>
      <c r="S163" s="573"/>
      <c r="T163" s="561">
        <f>SUM(J163+L163+N163+P163+R163)</f>
        <v>0</v>
      </c>
    </row>
    <row r="164" spans="1:20">
      <c r="A164" s="1044" t="s">
        <v>38</v>
      </c>
      <c r="B164" s="1044"/>
      <c r="C164" s="1044"/>
      <c r="D164" s="1044"/>
      <c r="E164" s="1044"/>
      <c r="F164" s="1044"/>
      <c r="G164" s="1044"/>
      <c r="H164" s="1044"/>
      <c r="I164" s="466"/>
      <c r="J164" s="474">
        <f>SUM(J160:J163)</f>
        <v>0</v>
      </c>
      <c r="K164" s="516"/>
      <c r="L164" s="476">
        <f t="shared" ref="L164:R164" si="89">SUM(L160:L163)</f>
        <v>0</v>
      </c>
      <c r="M164" s="516"/>
      <c r="N164" s="476">
        <f t="shared" si="89"/>
        <v>0</v>
      </c>
      <c r="O164" s="516"/>
      <c r="P164" s="476">
        <f t="shared" si="89"/>
        <v>0</v>
      </c>
      <c r="Q164" s="516"/>
      <c r="R164" s="476">
        <f t="shared" si="89"/>
        <v>0</v>
      </c>
      <c r="S164" s="573"/>
      <c r="T164" s="579">
        <f>SUM(J164+L164+N164+P164+R164)</f>
        <v>0</v>
      </c>
    </row>
    <row r="166" spans="1:20">
      <c r="A166" s="454" t="s">
        <v>423</v>
      </c>
      <c r="B166" s="392"/>
      <c r="C166" s="393"/>
      <c r="D166" s="393"/>
      <c r="E166" s="393"/>
      <c r="F166" s="393"/>
      <c r="G166" s="393"/>
      <c r="H166" s="393"/>
      <c r="I166" s="466"/>
      <c r="J166" s="498"/>
      <c r="K166" s="466"/>
      <c r="L166" s="498"/>
      <c r="M166" s="466"/>
      <c r="N166" s="498"/>
      <c r="O166" s="466"/>
      <c r="P166" s="498"/>
      <c r="Q166" s="466"/>
      <c r="R166" s="510"/>
      <c r="S166" s="573"/>
      <c r="T166" s="510"/>
    </row>
    <row r="167" spans="1:20">
      <c r="A167" s="434"/>
      <c r="B167" s="1065"/>
      <c r="C167" s="1066"/>
      <c r="D167" s="1066"/>
      <c r="E167" s="1066"/>
      <c r="F167" s="1066"/>
      <c r="G167" s="1066"/>
      <c r="H167" s="1067"/>
      <c r="I167" s="466"/>
      <c r="J167" s="423"/>
      <c r="K167" s="472"/>
      <c r="L167" s="349"/>
      <c r="M167" s="472"/>
      <c r="N167" s="349"/>
      <c r="O167" s="472"/>
      <c r="P167" s="349"/>
      <c r="Q167" s="472"/>
      <c r="R167" s="349"/>
      <c r="S167" s="573"/>
      <c r="T167" s="561">
        <f t="shared" ref="T167:T171" si="90">SUM(J167+L167+N167+P167+R167)</f>
        <v>0</v>
      </c>
    </row>
    <row r="168" spans="1:20">
      <c r="A168" s="434"/>
      <c r="B168" s="1068"/>
      <c r="C168" s="1069"/>
      <c r="D168" s="1069"/>
      <c r="E168" s="1069"/>
      <c r="F168" s="1069"/>
      <c r="G168" s="1069"/>
      <c r="H168" s="1070"/>
      <c r="I168" s="466"/>
      <c r="J168" s="423"/>
      <c r="K168" s="472"/>
      <c r="L168" s="349"/>
      <c r="M168" s="472"/>
      <c r="N168" s="349"/>
      <c r="O168" s="472"/>
      <c r="P168" s="349"/>
      <c r="Q168" s="472"/>
      <c r="R168" s="349"/>
      <c r="S168" s="573"/>
      <c r="T168" s="561">
        <f t="shared" si="90"/>
        <v>0</v>
      </c>
    </row>
    <row r="169" spans="1:20">
      <c r="A169" s="434"/>
      <c r="B169" s="1068"/>
      <c r="C169" s="1069"/>
      <c r="D169" s="1069"/>
      <c r="E169" s="1069"/>
      <c r="F169" s="1069"/>
      <c r="G169" s="1069"/>
      <c r="H169" s="1070"/>
      <c r="I169" s="466"/>
      <c r="J169" s="423"/>
      <c r="K169" s="472"/>
      <c r="L169" s="349"/>
      <c r="M169" s="472"/>
      <c r="N169" s="349"/>
      <c r="O169" s="472"/>
      <c r="P169" s="349"/>
      <c r="Q169" s="472"/>
      <c r="R169" s="349"/>
      <c r="S169" s="573"/>
      <c r="T169" s="561">
        <f t="shared" si="90"/>
        <v>0</v>
      </c>
    </row>
    <row r="170" spans="1:20">
      <c r="A170" s="434"/>
      <c r="B170" s="1068"/>
      <c r="C170" s="1069"/>
      <c r="D170" s="1069"/>
      <c r="E170" s="1069"/>
      <c r="F170" s="1069"/>
      <c r="G170" s="1069"/>
      <c r="H170" s="1070"/>
      <c r="I170" s="466"/>
      <c r="J170" s="423"/>
      <c r="K170" s="472"/>
      <c r="L170" s="349"/>
      <c r="M170" s="472"/>
      <c r="N170" s="349"/>
      <c r="O170" s="472"/>
      <c r="P170" s="349"/>
      <c r="Q170" s="472"/>
      <c r="R170" s="349"/>
      <c r="S170" s="573"/>
      <c r="T170" s="561">
        <f t="shared" si="90"/>
        <v>0</v>
      </c>
    </row>
    <row r="171" spans="1:20">
      <c r="A171" s="434"/>
      <c r="B171" s="1071"/>
      <c r="C171" s="1072"/>
      <c r="D171" s="1072"/>
      <c r="E171" s="1072"/>
      <c r="F171" s="1072"/>
      <c r="G171" s="1072"/>
      <c r="H171" s="1073"/>
      <c r="I171" s="466"/>
      <c r="J171" s="423"/>
      <c r="K171" s="472"/>
      <c r="L171" s="349"/>
      <c r="M171" s="472"/>
      <c r="N171" s="349"/>
      <c r="O171" s="472"/>
      <c r="P171" s="349"/>
      <c r="Q171" s="472"/>
      <c r="R171" s="349"/>
      <c r="S171" s="573"/>
      <c r="T171" s="561">
        <f t="shared" si="90"/>
        <v>0</v>
      </c>
    </row>
    <row r="172" spans="1:20">
      <c r="A172" s="1044" t="s">
        <v>38</v>
      </c>
      <c r="B172" s="1044"/>
      <c r="C172" s="1044"/>
      <c r="D172" s="1044"/>
      <c r="E172" s="1044"/>
      <c r="F172" s="1044"/>
      <c r="G172" s="1044"/>
      <c r="H172" s="1044"/>
      <c r="I172" s="466"/>
      <c r="J172" s="474">
        <f>SUM(J167:J171)</f>
        <v>0</v>
      </c>
      <c r="K172" s="516"/>
      <c r="L172" s="476">
        <f t="shared" ref="L172:R172" si="91">SUM(L167:L171)</f>
        <v>0</v>
      </c>
      <c r="M172" s="516"/>
      <c r="N172" s="476">
        <f t="shared" si="91"/>
        <v>0</v>
      </c>
      <c r="O172" s="516"/>
      <c r="P172" s="476">
        <f t="shared" si="91"/>
        <v>0</v>
      </c>
      <c r="Q172" s="516"/>
      <c r="R172" s="476">
        <f t="shared" si="91"/>
        <v>0</v>
      </c>
      <c r="S172" s="573"/>
      <c r="T172" s="579">
        <f>SUM(J172+L172+N172+P172+R172)</f>
        <v>0</v>
      </c>
    </row>
    <row r="173" spans="1:20">
      <c r="A173" s="317"/>
      <c r="B173" s="317"/>
      <c r="C173" s="317"/>
      <c r="D173" s="317"/>
      <c r="E173" s="317"/>
      <c r="F173" s="317"/>
      <c r="G173" s="317"/>
      <c r="H173" s="317"/>
      <c r="I173" s="466"/>
      <c r="J173" s="496"/>
      <c r="K173" s="466"/>
      <c r="L173" s="496"/>
      <c r="M173" s="466"/>
      <c r="N173" s="496"/>
      <c r="O173" s="466"/>
      <c r="P173" s="496"/>
      <c r="Q173" s="466"/>
      <c r="R173" s="482"/>
      <c r="S173" s="573"/>
      <c r="T173" s="576"/>
    </row>
    <row r="174" spans="1:20">
      <c r="A174" s="454" t="s">
        <v>5</v>
      </c>
      <c r="B174" s="392"/>
      <c r="C174" s="393"/>
      <c r="D174" s="393"/>
      <c r="E174" s="659"/>
      <c r="F174" s="393"/>
      <c r="G174" s="393"/>
      <c r="H174" s="393"/>
      <c r="I174" s="466"/>
      <c r="J174" s="498"/>
      <c r="K174" s="466"/>
      <c r="L174" s="498"/>
      <c r="M174" s="466"/>
      <c r="N174" s="498"/>
      <c r="O174" s="466"/>
      <c r="P174" s="498"/>
      <c r="Q174" s="466"/>
      <c r="R174" s="510"/>
      <c r="S174" s="573"/>
      <c r="T174" s="510"/>
    </row>
    <row r="175" spans="1:20">
      <c r="A175" s="434"/>
      <c r="B175" s="1065"/>
      <c r="C175" s="1066"/>
      <c r="D175" s="1066"/>
      <c r="E175" s="1066"/>
      <c r="F175" s="1066"/>
      <c r="G175" s="1066"/>
      <c r="H175" s="1067"/>
      <c r="I175" s="466"/>
      <c r="J175" s="423"/>
      <c r="K175" s="466"/>
      <c r="L175" s="349"/>
      <c r="M175" s="466"/>
      <c r="N175" s="349"/>
      <c r="O175" s="466"/>
      <c r="P175" s="349"/>
      <c r="Q175" s="466"/>
      <c r="R175" s="349"/>
      <c r="S175" s="573"/>
      <c r="T175" s="561">
        <f t="shared" ref="T175:T181" si="92">SUM(J175+L175+N175+P175+R175)</f>
        <v>0</v>
      </c>
    </row>
    <row r="176" spans="1:20">
      <c r="A176" s="434"/>
      <c r="B176" s="1068"/>
      <c r="C176" s="1069"/>
      <c r="D176" s="1069"/>
      <c r="E176" s="1069"/>
      <c r="F176" s="1069"/>
      <c r="G176" s="1069"/>
      <c r="H176" s="1070"/>
      <c r="I176" s="466"/>
      <c r="J176" s="423"/>
      <c r="K176" s="466"/>
      <c r="L176" s="349"/>
      <c r="M176" s="466"/>
      <c r="N176" s="349"/>
      <c r="O176" s="466"/>
      <c r="P176" s="349"/>
      <c r="Q176" s="466"/>
      <c r="R176" s="349"/>
      <c r="S176" s="573"/>
      <c r="T176" s="561">
        <f t="shared" si="92"/>
        <v>0</v>
      </c>
    </row>
    <row r="177" spans="1:20">
      <c r="A177" s="434"/>
      <c r="B177" s="1068"/>
      <c r="C177" s="1069"/>
      <c r="D177" s="1069"/>
      <c r="E177" s="1069"/>
      <c r="F177" s="1069"/>
      <c r="G177" s="1069"/>
      <c r="H177" s="1070"/>
      <c r="I177" s="466"/>
      <c r="J177" s="423"/>
      <c r="K177" s="466"/>
      <c r="L177" s="349"/>
      <c r="M177" s="466"/>
      <c r="N177" s="349"/>
      <c r="O177" s="466"/>
      <c r="P177" s="349"/>
      <c r="Q177" s="466"/>
      <c r="R177" s="349"/>
      <c r="S177" s="573"/>
      <c r="T177" s="561">
        <f t="shared" si="92"/>
        <v>0</v>
      </c>
    </row>
    <row r="178" spans="1:20">
      <c r="A178" s="434"/>
      <c r="B178" s="1068"/>
      <c r="C178" s="1069"/>
      <c r="D178" s="1069"/>
      <c r="E178" s="1069"/>
      <c r="F178" s="1069"/>
      <c r="G178" s="1069"/>
      <c r="H178" s="1070"/>
      <c r="I178" s="466"/>
      <c r="J178" s="423"/>
      <c r="K178" s="466"/>
      <c r="L178" s="349"/>
      <c r="M178" s="466"/>
      <c r="N178" s="349"/>
      <c r="O178" s="466"/>
      <c r="P178" s="349"/>
      <c r="Q178" s="466"/>
      <c r="R178" s="349"/>
      <c r="S178" s="573"/>
      <c r="T178" s="561">
        <f t="shared" si="92"/>
        <v>0</v>
      </c>
    </row>
    <row r="179" spans="1:20">
      <c r="A179" s="434"/>
      <c r="B179" s="1068"/>
      <c r="C179" s="1069"/>
      <c r="D179" s="1069"/>
      <c r="E179" s="1069"/>
      <c r="F179" s="1069"/>
      <c r="G179" s="1069"/>
      <c r="H179" s="1070"/>
      <c r="I179" s="466"/>
      <c r="J179" s="423"/>
      <c r="K179" s="466"/>
      <c r="L179" s="349"/>
      <c r="M179" s="466"/>
      <c r="N179" s="349"/>
      <c r="O179" s="466"/>
      <c r="P179" s="349"/>
      <c r="Q179" s="466"/>
      <c r="R179" s="349"/>
      <c r="S179" s="573"/>
      <c r="T179" s="561">
        <f t="shared" si="92"/>
        <v>0</v>
      </c>
    </row>
    <row r="180" spans="1:20">
      <c r="A180" s="434"/>
      <c r="B180" s="1068"/>
      <c r="C180" s="1069"/>
      <c r="D180" s="1069"/>
      <c r="E180" s="1069"/>
      <c r="F180" s="1069"/>
      <c r="G180" s="1069"/>
      <c r="H180" s="1070"/>
      <c r="I180" s="466"/>
      <c r="J180" s="423"/>
      <c r="K180" s="466"/>
      <c r="L180" s="349"/>
      <c r="M180" s="466"/>
      <c r="N180" s="349"/>
      <c r="O180" s="466"/>
      <c r="P180" s="349"/>
      <c r="Q180" s="466"/>
      <c r="R180" s="349"/>
      <c r="S180" s="573"/>
      <c r="T180" s="561">
        <f t="shared" si="92"/>
        <v>0</v>
      </c>
    </row>
    <row r="181" spans="1:20">
      <c r="A181" s="434"/>
      <c r="B181" s="1071"/>
      <c r="C181" s="1072"/>
      <c r="D181" s="1072"/>
      <c r="E181" s="1072"/>
      <c r="F181" s="1072"/>
      <c r="G181" s="1072"/>
      <c r="H181" s="1073"/>
      <c r="I181" s="466"/>
      <c r="J181" s="423"/>
      <c r="K181" s="466"/>
      <c r="L181" s="349"/>
      <c r="M181" s="466"/>
      <c r="N181" s="349"/>
      <c r="O181" s="466"/>
      <c r="P181" s="349"/>
      <c r="Q181" s="466"/>
      <c r="R181" s="349"/>
      <c r="S181" s="573"/>
      <c r="T181" s="561">
        <f t="shared" si="92"/>
        <v>0</v>
      </c>
    </row>
    <row r="182" spans="1:20">
      <c r="A182" s="1044" t="s">
        <v>39</v>
      </c>
      <c r="B182" s="1044"/>
      <c r="C182" s="1044"/>
      <c r="D182" s="1044"/>
      <c r="E182" s="1044"/>
      <c r="F182" s="1044"/>
      <c r="G182" s="1044"/>
      <c r="H182" s="1044"/>
      <c r="I182" s="466"/>
      <c r="J182" s="474">
        <f>SUM(J175:J181)</f>
        <v>0</v>
      </c>
      <c r="K182" s="516"/>
      <c r="L182" s="476">
        <f t="shared" ref="L182:R182" si="93">SUM(L175:L181)</f>
        <v>0</v>
      </c>
      <c r="M182" s="516"/>
      <c r="N182" s="476">
        <f t="shared" si="93"/>
        <v>0</v>
      </c>
      <c r="O182" s="516"/>
      <c r="P182" s="476">
        <f t="shared" si="93"/>
        <v>0</v>
      </c>
      <c r="Q182" s="516"/>
      <c r="R182" s="476">
        <f t="shared" si="93"/>
        <v>0</v>
      </c>
      <c r="S182" s="573"/>
      <c r="T182" s="579">
        <f>SUM(J182+L182+N182+P182+R182)</f>
        <v>0</v>
      </c>
    </row>
    <row r="183" spans="1:20">
      <c r="A183" s="317"/>
      <c r="B183" s="317"/>
      <c r="C183" s="317"/>
      <c r="D183" s="317"/>
      <c r="E183" s="317"/>
      <c r="F183" s="317"/>
      <c r="G183" s="317"/>
      <c r="H183" s="317"/>
      <c r="I183" s="466"/>
      <c r="J183" s="496"/>
      <c r="K183" s="466"/>
      <c r="L183" s="496"/>
      <c r="M183" s="466"/>
      <c r="N183" s="496"/>
      <c r="O183" s="466"/>
      <c r="P183" s="496"/>
      <c r="Q183" s="466"/>
      <c r="R183" s="482"/>
      <c r="S183" s="573"/>
      <c r="T183" s="576"/>
    </row>
    <row r="184" spans="1:20" ht="27.6">
      <c r="A184" s="454" t="s">
        <v>14</v>
      </c>
      <c r="B184" s="330" t="s">
        <v>209</v>
      </c>
      <c r="C184" s="684" t="s">
        <v>118</v>
      </c>
      <c r="D184" s="412" t="s">
        <v>203</v>
      </c>
      <c r="E184" s="412" t="s">
        <v>204</v>
      </c>
      <c r="F184" s="412" t="s">
        <v>205</v>
      </c>
      <c r="G184" s="412" t="s">
        <v>206</v>
      </c>
      <c r="H184" s="660" t="s">
        <v>207</v>
      </c>
      <c r="I184" s="466"/>
      <c r="J184" s="498"/>
      <c r="K184" s="472"/>
      <c r="L184" s="498"/>
      <c r="M184" s="472"/>
      <c r="N184" s="498"/>
      <c r="O184" s="472"/>
      <c r="P184" s="498"/>
      <c r="Q184" s="472"/>
      <c r="R184" s="510"/>
      <c r="S184" s="573"/>
      <c r="T184" s="510"/>
    </row>
    <row r="185" spans="1:20">
      <c r="A185" s="450"/>
      <c r="B185" s="580"/>
      <c r="C185" s="458"/>
      <c r="D185" s="788"/>
      <c r="E185" s="586"/>
      <c r="F185" s="586"/>
      <c r="G185" s="586"/>
      <c r="H185" s="580"/>
      <c r="I185" s="466"/>
      <c r="J185" s="423">
        <f>B185*D185</f>
        <v>0</v>
      </c>
      <c r="K185" s="466"/>
      <c r="L185" s="349">
        <f>B185*E185</f>
        <v>0</v>
      </c>
      <c r="M185" s="466"/>
      <c r="N185" s="349">
        <f>B185*F185</f>
        <v>0</v>
      </c>
      <c r="O185" s="466"/>
      <c r="P185" s="349">
        <f>B185*G185</f>
        <v>0</v>
      </c>
      <c r="Q185" s="466"/>
      <c r="R185" s="349">
        <f>B185*H185</f>
        <v>0</v>
      </c>
      <c r="S185" s="573"/>
      <c r="T185" s="561">
        <f>SUM(J185+L185+N185+P185+R185)</f>
        <v>0</v>
      </c>
    </row>
    <row r="186" spans="1:20">
      <c r="A186" s="450"/>
      <c r="B186" s="580"/>
      <c r="C186" s="458"/>
      <c r="D186" s="586"/>
      <c r="E186" s="586"/>
      <c r="F186" s="586"/>
      <c r="G186" s="586"/>
      <c r="H186" s="580"/>
      <c r="I186" s="466"/>
      <c r="J186" s="423">
        <f>B186*D186</f>
        <v>0</v>
      </c>
      <c r="K186" s="466"/>
      <c r="L186" s="349">
        <f>B186*E186</f>
        <v>0</v>
      </c>
      <c r="M186" s="466"/>
      <c r="N186" s="349">
        <f>B186*F186</f>
        <v>0</v>
      </c>
      <c r="O186" s="466"/>
      <c r="P186" s="349">
        <f>B186*G186</f>
        <v>0</v>
      </c>
      <c r="Q186" s="466"/>
      <c r="R186" s="349">
        <f>B186*H186</f>
        <v>0</v>
      </c>
      <c r="S186" s="573"/>
      <c r="T186" s="561">
        <f>SUM(J186+L186+N186+P186+R186)</f>
        <v>0</v>
      </c>
    </row>
    <row r="187" spans="1:20">
      <c r="A187" s="1044" t="s">
        <v>39</v>
      </c>
      <c r="B187" s="1053"/>
      <c r="C187" s="319"/>
      <c r="D187" s="394"/>
      <c r="E187" s="394"/>
      <c r="F187" s="394"/>
      <c r="G187" s="394"/>
      <c r="H187" s="653"/>
      <c r="I187" s="466"/>
      <c r="J187" s="474">
        <f>SUM(J185:J186)</f>
        <v>0</v>
      </c>
      <c r="K187" s="516"/>
      <c r="L187" s="476">
        <f t="shared" ref="L187:R187" si="94">SUM(L185:L186)</f>
        <v>0</v>
      </c>
      <c r="M187" s="516"/>
      <c r="N187" s="476">
        <f t="shared" si="94"/>
        <v>0</v>
      </c>
      <c r="O187" s="516"/>
      <c r="P187" s="476">
        <f t="shared" si="94"/>
        <v>0</v>
      </c>
      <c r="Q187" s="516"/>
      <c r="R187" s="476">
        <f t="shared" si="94"/>
        <v>0</v>
      </c>
      <c r="S187" s="573"/>
      <c r="T187" s="579">
        <f>SUM(J187+L187+N187+P187+R187)</f>
        <v>0</v>
      </c>
    </row>
    <row r="188" spans="1:20">
      <c r="A188" s="455"/>
      <c r="B188" s="327"/>
      <c r="C188" s="327"/>
      <c r="D188" s="327"/>
      <c r="E188" s="327"/>
      <c r="F188" s="327"/>
      <c r="G188" s="327"/>
      <c r="H188" s="661"/>
      <c r="I188" s="466"/>
      <c r="J188" s="510"/>
      <c r="K188" s="472"/>
      <c r="L188" s="516"/>
      <c r="M188" s="472"/>
      <c r="N188" s="516"/>
      <c r="O188" s="472"/>
      <c r="P188" s="516"/>
      <c r="Q188" s="472"/>
      <c r="R188" s="516"/>
      <c r="S188" s="573"/>
      <c r="T188" s="510"/>
    </row>
    <row r="189" spans="1:20">
      <c r="A189" s="456" t="s">
        <v>6</v>
      </c>
      <c r="B189" s="324"/>
      <c r="C189" s="324"/>
      <c r="D189" s="324"/>
      <c r="E189" s="324"/>
      <c r="F189" s="324"/>
      <c r="G189" s="324"/>
      <c r="H189" s="662"/>
      <c r="I189" s="466"/>
      <c r="J189" s="474">
        <f>SUM(J187+J182+J172+J164+J157+J151+J137+J126+J95+J87+J56)</f>
        <v>0</v>
      </c>
      <c r="K189" s="466"/>
      <c r="L189" s="476">
        <f t="shared" ref="L189:R189" si="95">SUM(L187+L182+L172+L164+L157+L151+L137+L126+L95+L87+L56)</f>
        <v>0</v>
      </c>
      <c r="M189" s="466"/>
      <c r="N189" s="476">
        <f t="shared" si="95"/>
        <v>0</v>
      </c>
      <c r="O189" s="466"/>
      <c r="P189" s="476">
        <f t="shared" si="95"/>
        <v>0</v>
      </c>
      <c r="Q189" s="466"/>
      <c r="R189" s="476">
        <f t="shared" si="95"/>
        <v>0</v>
      </c>
      <c r="S189" s="573"/>
      <c r="T189" s="578">
        <f>SUM(J189+L189+N189+P189+R189)</f>
        <v>0</v>
      </c>
    </row>
    <row r="190" spans="1:20">
      <c r="A190" s="457"/>
      <c r="B190" s="323"/>
      <c r="C190" s="323"/>
      <c r="D190" s="323"/>
      <c r="E190" s="323"/>
      <c r="F190" s="323"/>
      <c r="G190" s="323"/>
      <c r="H190" s="405"/>
      <c r="I190" s="466"/>
      <c r="J190" s="482"/>
      <c r="K190" s="466"/>
      <c r="L190" s="512"/>
      <c r="M190" s="466"/>
      <c r="N190" s="512"/>
      <c r="O190" s="466"/>
      <c r="P190" s="512"/>
      <c r="Q190" s="466"/>
      <c r="R190" s="512"/>
      <c r="S190" s="573"/>
      <c r="T190" s="561"/>
    </row>
    <row r="191" spans="1:20">
      <c r="A191" s="456" t="s">
        <v>34</v>
      </c>
      <c r="B191" s="324"/>
      <c r="C191" s="324"/>
      <c r="D191" s="324"/>
      <c r="E191" s="324"/>
      <c r="F191" s="324"/>
      <c r="G191" s="324"/>
      <c r="H191" s="662"/>
      <c r="I191" s="466"/>
      <c r="J191" s="474">
        <f>(J189-J187-J172-J137-J95)</f>
        <v>0</v>
      </c>
      <c r="K191" s="466"/>
      <c r="L191" s="476">
        <f t="shared" ref="L191:R191" si="96">(L189-L187-L172-L137-L95)</f>
        <v>0</v>
      </c>
      <c r="M191" s="466"/>
      <c r="N191" s="476">
        <f t="shared" si="96"/>
        <v>0</v>
      </c>
      <c r="O191" s="466"/>
      <c r="P191" s="476">
        <f t="shared" si="96"/>
        <v>0</v>
      </c>
      <c r="Q191" s="466"/>
      <c r="R191" s="476">
        <f t="shared" si="96"/>
        <v>0</v>
      </c>
      <c r="S191" s="573"/>
      <c r="T191" s="578">
        <f>SUM(J191+L191+N191+P191+R191)</f>
        <v>0</v>
      </c>
    </row>
    <row r="192" spans="1:20">
      <c r="I192" s="466"/>
      <c r="J192" s="482"/>
      <c r="K192" s="466"/>
      <c r="L192" s="512"/>
      <c r="M192" s="466"/>
      <c r="N192" s="512"/>
      <c r="O192" s="466"/>
      <c r="P192" s="512"/>
      <c r="Q192" s="466"/>
      <c r="R192" s="512"/>
      <c r="S192" s="573"/>
      <c r="T192" s="561"/>
    </row>
    <row r="193" spans="1:20" ht="17.399999999999999" customHeight="1">
      <c r="A193" s="456" t="s">
        <v>20</v>
      </c>
      <c r="B193" s="324"/>
      <c r="C193" s="324"/>
      <c r="D193" s="324"/>
      <c r="E193" s="324"/>
      <c r="F193" s="324"/>
      <c r="G193" s="324"/>
      <c r="H193" s="662"/>
      <c r="I193" s="466"/>
      <c r="J193" s="474">
        <f>SUM(J191*C9)</f>
        <v>0</v>
      </c>
      <c r="K193" s="466"/>
      <c r="L193" s="476">
        <f>SUM(L191*C9)</f>
        <v>0</v>
      </c>
      <c r="M193" s="466"/>
      <c r="N193" s="476">
        <f>SUM(N191*C9)</f>
        <v>0</v>
      </c>
      <c r="O193" s="466"/>
      <c r="P193" s="476">
        <f>SUM(P191*C9)</f>
        <v>0</v>
      </c>
      <c r="Q193" s="466"/>
      <c r="R193" s="476">
        <f>SUM(R191*C9)</f>
        <v>0</v>
      </c>
      <c r="S193" s="573"/>
      <c r="T193" s="578">
        <f>SUM(J193+L193+N193+P193+R193)</f>
        <v>0</v>
      </c>
    </row>
    <row r="194" spans="1:20">
      <c r="A194" s="450"/>
      <c r="B194" s="314"/>
      <c r="C194" s="314"/>
      <c r="D194" s="314"/>
      <c r="E194" s="314"/>
      <c r="F194" s="314"/>
      <c r="G194" s="314"/>
      <c r="H194" s="391"/>
      <c r="I194" s="466"/>
      <c r="J194" s="482"/>
      <c r="K194" s="466"/>
      <c r="L194" s="512"/>
      <c r="M194" s="466"/>
      <c r="N194" s="512"/>
      <c r="O194" s="466"/>
      <c r="P194" s="512"/>
      <c r="Q194" s="466"/>
      <c r="R194" s="512"/>
      <c r="S194" s="573"/>
      <c r="T194" s="561"/>
    </row>
    <row r="195" spans="1:20">
      <c r="A195" s="456" t="s">
        <v>7</v>
      </c>
      <c r="B195" s="324"/>
      <c r="C195" s="324"/>
      <c r="D195" s="324"/>
      <c r="E195" s="324"/>
      <c r="F195" s="324"/>
      <c r="G195" s="324"/>
      <c r="H195" s="662"/>
      <c r="I195" s="532"/>
      <c r="J195" s="474">
        <f>SUM(J193+J189)</f>
        <v>0</v>
      </c>
      <c r="K195" s="466"/>
      <c r="L195" s="476">
        <f t="shared" ref="L195:R195" si="97">SUM(L193+L189)</f>
        <v>0</v>
      </c>
      <c r="M195" s="466"/>
      <c r="N195" s="476">
        <f t="shared" si="97"/>
        <v>0</v>
      </c>
      <c r="O195" s="466"/>
      <c r="P195" s="476">
        <f t="shared" si="97"/>
        <v>0</v>
      </c>
      <c r="Q195" s="466"/>
      <c r="R195" s="476">
        <f t="shared" si="97"/>
        <v>0</v>
      </c>
      <c r="S195" s="573"/>
      <c r="T195" s="578">
        <f>SUM(J195+L195+N195+P195+R195)</f>
        <v>0</v>
      </c>
    </row>
    <row r="197" spans="1:20">
      <c r="J197" s="837" t="str">
        <f>J13</f>
        <v>FYxx-xx</v>
      </c>
      <c r="K197" s="837"/>
      <c r="L197" s="837" t="str">
        <f>L13</f>
        <v>FYxx-xx</v>
      </c>
      <c r="M197" s="837"/>
      <c r="N197" s="837" t="str">
        <f>N13</f>
        <v>FYxx-xx</v>
      </c>
      <c r="O197" s="837"/>
      <c r="P197" s="837" t="str">
        <f>P13</f>
        <v>FYxx-xx</v>
      </c>
      <c r="Q197" s="837"/>
      <c r="R197" s="838" t="str">
        <f>R13</f>
        <v>FYxx-xx</v>
      </c>
    </row>
  </sheetData>
  <mergeCells count="97">
    <mergeCell ref="B181:H181"/>
    <mergeCell ref="B176:H176"/>
    <mergeCell ref="B177:H177"/>
    <mergeCell ref="B178:H178"/>
    <mergeCell ref="B179:H179"/>
    <mergeCell ref="B180:H180"/>
    <mergeCell ref="B160:H160"/>
    <mergeCell ref="B167:H167"/>
    <mergeCell ref="B175:H175"/>
    <mergeCell ref="B161:H161"/>
    <mergeCell ref="B162:H162"/>
    <mergeCell ref="B168:H168"/>
    <mergeCell ref="B169:H169"/>
    <mergeCell ref="B170:H170"/>
    <mergeCell ref="B163:H163"/>
    <mergeCell ref="B171:H171"/>
    <mergeCell ref="B147:H147"/>
    <mergeCell ref="B148:H148"/>
    <mergeCell ref="B149:H149"/>
    <mergeCell ref="B150:H150"/>
    <mergeCell ref="B156:H156"/>
    <mergeCell ref="B155:H155"/>
    <mergeCell ref="B154:H154"/>
    <mergeCell ref="B142:H142"/>
    <mergeCell ref="B143:H143"/>
    <mergeCell ref="B144:H144"/>
    <mergeCell ref="B145:H145"/>
    <mergeCell ref="B146:H146"/>
    <mergeCell ref="B134:H134"/>
    <mergeCell ref="B135:H135"/>
    <mergeCell ref="B136:H136"/>
    <mergeCell ref="B140:H140"/>
    <mergeCell ref="B141:H141"/>
    <mergeCell ref="B129:H129"/>
    <mergeCell ref="B130:H130"/>
    <mergeCell ref="B131:H131"/>
    <mergeCell ref="B132:H132"/>
    <mergeCell ref="B133:H133"/>
    <mergeCell ref="B114:H114"/>
    <mergeCell ref="B123:H123"/>
    <mergeCell ref="B115:H115"/>
    <mergeCell ref="B116:H116"/>
    <mergeCell ref="B120:H120"/>
    <mergeCell ref="B121:H121"/>
    <mergeCell ref="B122:H122"/>
    <mergeCell ref="B99:H99"/>
    <mergeCell ref="B100:H100"/>
    <mergeCell ref="B101:H101"/>
    <mergeCell ref="B102:H102"/>
    <mergeCell ref="B106:H106"/>
    <mergeCell ref="Y13:AI13"/>
    <mergeCell ref="V14:W14"/>
    <mergeCell ref="Y14:Z14"/>
    <mergeCell ref="AB14:AC14"/>
    <mergeCell ref="AE14:AF14"/>
    <mergeCell ref="AH14:AI14"/>
    <mergeCell ref="A56:H56"/>
    <mergeCell ref="A87:H87"/>
    <mergeCell ref="A89:H89"/>
    <mergeCell ref="A54:H54"/>
    <mergeCell ref="A95:H95"/>
    <mergeCell ref="A187:B187"/>
    <mergeCell ref="B104:H104"/>
    <mergeCell ref="B111:H111"/>
    <mergeCell ref="B118:H118"/>
    <mergeCell ref="B125:H125"/>
    <mergeCell ref="A172:H172"/>
    <mergeCell ref="A182:H182"/>
    <mergeCell ref="A126:H126"/>
    <mergeCell ref="A137:H137"/>
    <mergeCell ref="A151:H151"/>
    <mergeCell ref="A157:H157"/>
    <mergeCell ref="A164:H164"/>
    <mergeCell ref="B107:H107"/>
    <mergeCell ref="B108:H108"/>
    <mergeCell ref="B109:H109"/>
    <mergeCell ref="B113:H113"/>
    <mergeCell ref="C2:J2"/>
    <mergeCell ref="C5:J5"/>
    <mergeCell ref="C6:I6"/>
    <mergeCell ref="A12:A13"/>
    <mergeCell ref="A5:B5"/>
    <mergeCell ref="A6:B6"/>
    <mergeCell ref="A2:B2"/>
    <mergeCell ref="A3:B3"/>
    <mergeCell ref="A8:B8"/>
    <mergeCell ref="A9:B9"/>
    <mergeCell ref="B11:C11"/>
    <mergeCell ref="A50:H50"/>
    <mergeCell ref="F9:K9"/>
    <mergeCell ref="C9:D9"/>
    <mergeCell ref="C3:J3"/>
    <mergeCell ref="C8:J8"/>
    <mergeCell ref="D14:H14"/>
    <mergeCell ref="A28:H28"/>
    <mergeCell ref="A43:H43"/>
    <mergeCell ref="A14:B14"/>
  </mergeCells>
  <pageMargins left="0.7" right="0.7" top="0.75" bottom="0.75" header="0.3" footer="0.3"/>
  <pageSetup orientation="portrait" horizontalDpi="4294967293" verticalDpi="4294967293" r:id="rId1"/>
  <ignoredErrors>
    <ignoredError sqref="T55 T140:T150 T88 T90:T94 T96:T103 T105:T117 T119:T124 T127:T136 T152:T171 T173:T181 R190 R95:R125 R138:R181 J176 J194 J192 J190 J188 J165:J174 J152:J153 J138:J139 J104:J105 J95:J98 L176:L181 L103:L125 L190 L138:L174 L95:L101 N176:N181 N103:N125 N190 N138:N174 N95:N101 P138:P181 P95:P125 P190 J143:J151 J178:J181 P192 N192 L192 R192 L194:L195 N194:N195 P194:P195 R194:R195 P127:P135 N127:N135 L127:L135 J127:J130 R127:R135 R187:R188 L187:L188 N187:N188 P187:P188 T187 T17:T20 C18:C20 T28:T30 J125 J111:J112 J118:J119 T57:T58 T66 T61:T64 J132:J135 J161:J164 J155:J159 J17:J18 J19:R21 L17:R18 J23:R28 C32:C36 J32:R36 J38:R43 J47:R49 J60:R64 J66:R70 J72:R76 J78:R82 T84:T86 J87:R87 J137:T137 P182:P184 N182:N184 L182:L184 J183:J184 R182:R184 T183:T185 J182:K182 J186:T186 J185:S185 S182:T182 K183:K184 S183:S184 M182 M183:M184 O182 O183:O184 Q182 Q183:Q184 A60:A86" emptyCellReference="1"/>
    <ignoredError sqref="AH18:AI21 Y17:Z21 AH17 AB17:AC21 AE17:AF21" formula="1"/>
  </ignoredError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B383A9C-21C4-4F16-BC69-796C8EAF1E29}">
          <x14:formula1>
            <xm:f>'Fringe Rates &amp; Effort % '!#REF!</xm:f>
          </x14:formula1>
          <xm:sqref>K185:K186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99D5A-5BC2-4DB1-8811-3E2E8294F076}">
  <sheetPr>
    <tabColor rgb="FF00B0F0"/>
  </sheetPr>
  <dimension ref="A1:Q53"/>
  <sheetViews>
    <sheetView workbookViewId="0">
      <selection activeCell="E7" sqref="E7"/>
    </sheetView>
  </sheetViews>
  <sheetFormatPr defaultRowHeight="13.8"/>
  <cols>
    <col min="1" max="1" width="2.8984375" bestFit="1" customWidth="1"/>
    <col min="2" max="2" width="19.19921875" bestFit="1" customWidth="1"/>
    <col min="3" max="3" width="20.296875" customWidth="1"/>
    <col min="4" max="4" width="13.296875" customWidth="1"/>
    <col min="11" max="11" width="1.8984375" customWidth="1"/>
  </cols>
  <sheetData>
    <row r="1" spans="1:17">
      <c r="A1" s="1075" t="s">
        <v>424</v>
      </c>
      <c r="B1" s="1075"/>
      <c r="C1" s="1075"/>
      <c r="D1" s="1075"/>
      <c r="E1" s="1075"/>
      <c r="F1" s="1075"/>
      <c r="G1" s="1075"/>
      <c r="H1" s="1075"/>
      <c r="I1" s="1075"/>
      <c r="J1" s="1075"/>
      <c r="K1" s="1075"/>
      <c r="L1" s="1075"/>
      <c r="M1" s="1075"/>
      <c r="N1" s="1075"/>
      <c r="O1" s="1075"/>
      <c r="P1" s="1075"/>
      <c r="Q1" s="801"/>
    </row>
    <row r="2" spans="1:17">
      <c r="A2" s="1076" t="s">
        <v>425</v>
      </c>
      <c r="B2" s="1076"/>
      <c r="C2" s="1076"/>
      <c r="D2" s="1076"/>
      <c r="E2" s="1076"/>
      <c r="F2" s="1076"/>
      <c r="G2" s="1076"/>
      <c r="H2" s="1076"/>
      <c r="I2" s="1076"/>
      <c r="J2" s="1076"/>
      <c r="K2" s="1076"/>
      <c r="L2" s="1076"/>
      <c r="M2" s="1076"/>
      <c r="N2" s="1076"/>
      <c r="O2" s="1076"/>
      <c r="P2" s="1076"/>
      <c r="Q2" s="801"/>
    </row>
    <row r="3" spans="1:17">
      <c r="A3" s="802"/>
      <c r="B3" s="802"/>
      <c r="C3" s="802"/>
      <c r="D3" s="802"/>
      <c r="E3" s="802"/>
      <c r="F3" s="802"/>
      <c r="G3" s="802"/>
      <c r="H3" s="802"/>
      <c r="I3" s="802"/>
      <c r="J3" s="802"/>
      <c r="K3" s="802"/>
      <c r="L3" s="802"/>
      <c r="M3" s="802"/>
      <c r="N3" s="802"/>
      <c r="O3" s="802"/>
      <c r="P3" s="802"/>
      <c r="Q3" s="801"/>
    </row>
    <row r="4" spans="1:17">
      <c r="A4" s="803"/>
      <c r="B4" s="804"/>
      <c r="C4" s="804"/>
      <c r="D4" s="805"/>
      <c r="E4" s="806"/>
      <c r="F4" s="805"/>
      <c r="G4" s="803"/>
      <c r="H4" s="803"/>
      <c r="I4" s="803"/>
      <c r="J4" s="803"/>
      <c r="K4" s="803"/>
      <c r="L4" s="1077" t="s">
        <v>426</v>
      </c>
      <c r="M4" s="1077"/>
      <c r="N4" s="1077"/>
      <c r="O4" s="1077"/>
      <c r="P4" s="1077"/>
      <c r="Q4" s="801"/>
    </row>
    <row r="5" spans="1:17" ht="14.4" thickBot="1">
      <c r="A5" s="804"/>
      <c r="B5" s="804" t="s">
        <v>427</v>
      </c>
      <c r="C5" s="800" t="s">
        <v>428</v>
      </c>
      <c r="D5" s="807"/>
      <c r="E5" s="861" t="s">
        <v>154</v>
      </c>
      <c r="F5" s="861" t="s">
        <v>155</v>
      </c>
      <c r="G5" s="861" t="s">
        <v>156</v>
      </c>
      <c r="H5" s="861" t="s">
        <v>157</v>
      </c>
      <c r="I5" s="862" t="s">
        <v>158</v>
      </c>
      <c r="J5" s="863" t="s">
        <v>365</v>
      </c>
      <c r="K5" s="804"/>
      <c r="L5" s="800" t="s">
        <v>154</v>
      </c>
      <c r="M5" s="800" t="s">
        <v>155</v>
      </c>
      <c r="N5" s="800" t="s">
        <v>156</v>
      </c>
      <c r="O5" s="800" t="s">
        <v>157</v>
      </c>
      <c r="P5" s="800" t="s">
        <v>158</v>
      </c>
      <c r="Q5" s="808" t="s">
        <v>365</v>
      </c>
    </row>
    <row r="6" spans="1:17">
      <c r="A6" s="804">
        <v>1</v>
      </c>
      <c r="B6" s="1078"/>
      <c r="C6" s="1078"/>
      <c r="D6" s="809" t="s">
        <v>429</v>
      </c>
      <c r="E6" s="810">
        <v>0</v>
      </c>
      <c r="F6" s="811">
        <v>0</v>
      </c>
      <c r="G6" s="811">
        <v>0</v>
      </c>
      <c r="H6" s="811">
        <v>0</v>
      </c>
      <c r="I6" s="811">
        <v>0</v>
      </c>
      <c r="J6" s="812">
        <f t="shared" ref="J6:J52" si="0">SUM(E6:I6)</f>
        <v>0</v>
      </c>
      <c r="K6" s="864"/>
      <c r="L6" s="814">
        <f>IF(SUM(E6:E7)&lt;25000,SUM(E6:E7),25000)</f>
        <v>0</v>
      </c>
      <c r="M6" s="814">
        <f>IF(L6&lt;25000,IF(SUM(F6:F7)&gt;25000-L6,25000-L6,SUM(F6:F7)),0)</f>
        <v>0</v>
      </c>
      <c r="N6" s="814">
        <f>IF(SUM($L6:M6)&lt;25000,IF(SUM(G6:G7)&gt;25000-SUM($L6:M6),25000-SUM($L6:M6),SUM(G6:G7)),0)</f>
        <v>0</v>
      </c>
      <c r="O6" s="814">
        <f>IF(SUM($L6:N6)&lt;25000,IF(SUM(H6:H7)&gt;25000-SUM($L6:N6),25000-SUM($L6:N6),SUM(H6:H7)),0)</f>
        <v>0</v>
      </c>
      <c r="P6" s="814">
        <f>IF(SUM($L6:O6)&lt;25000,IF(SUM(I6:I7)&gt;25000-SUM($L6:O6),25000-SUM($L6:O6),SUM(I6:I7)),0)</f>
        <v>0</v>
      </c>
      <c r="Q6" s="815">
        <f>SUM(L6:P6)</f>
        <v>0</v>
      </c>
    </row>
    <row r="7" spans="1:17">
      <c r="A7" s="804"/>
      <c r="B7" s="1078"/>
      <c r="C7" s="1078"/>
      <c r="D7" s="809" t="s">
        <v>364</v>
      </c>
      <c r="E7" s="810">
        <v>0</v>
      </c>
      <c r="F7" s="811">
        <v>0</v>
      </c>
      <c r="G7" s="811">
        <v>0</v>
      </c>
      <c r="H7" s="811">
        <v>0</v>
      </c>
      <c r="I7" s="811">
        <v>0</v>
      </c>
      <c r="J7" s="812">
        <f t="shared" si="0"/>
        <v>0</v>
      </c>
      <c r="K7" s="864"/>
      <c r="L7" s="811"/>
      <c r="M7" s="811"/>
      <c r="N7" s="811"/>
      <c r="O7" s="811"/>
      <c r="P7" s="811"/>
      <c r="Q7" s="816"/>
    </row>
    <row r="8" spans="1:17">
      <c r="A8" s="804"/>
      <c r="B8" s="1078"/>
      <c r="C8" s="1078"/>
      <c r="D8" s="809" t="s">
        <v>430</v>
      </c>
      <c r="E8" s="810">
        <v>0</v>
      </c>
      <c r="F8" s="811">
        <v>0</v>
      </c>
      <c r="G8" s="811">
        <v>0</v>
      </c>
      <c r="H8" s="811">
        <v>0</v>
      </c>
      <c r="I8" s="811">
        <v>0</v>
      </c>
      <c r="J8" s="812">
        <f t="shared" si="0"/>
        <v>0</v>
      </c>
      <c r="K8" s="864"/>
      <c r="L8" s="811"/>
      <c r="M8" s="811"/>
      <c r="N8" s="811"/>
      <c r="O8" s="811"/>
      <c r="P8" s="811"/>
      <c r="Q8" s="816"/>
    </row>
    <row r="9" spans="1:17">
      <c r="A9" s="804"/>
      <c r="B9" s="1078"/>
      <c r="C9" s="1078"/>
      <c r="D9" s="809" t="s">
        <v>431</v>
      </c>
      <c r="E9" s="811">
        <f>SUM(E6:E7)-E8</f>
        <v>0</v>
      </c>
      <c r="F9" s="811">
        <f t="shared" ref="F9:I9" si="1">SUM(F6:F7)-F8</f>
        <v>0</v>
      </c>
      <c r="G9" s="811">
        <f t="shared" si="1"/>
        <v>0</v>
      </c>
      <c r="H9" s="811">
        <f t="shared" si="1"/>
        <v>0</v>
      </c>
      <c r="I9" s="811">
        <f t="shared" si="1"/>
        <v>0</v>
      </c>
      <c r="J9" s="812">
        <f t="shared" si="0"/>
        <v>0</v>
      </c>
      <c r="K9" s="864"/>
      <c r="L9" s="811"/>
      <c r="M9" s="811"/>
      <c r="N9" s="811"/>
      <c r="O9" s="811"/>
      <c r="P9" s="811"/>
      <c r="Q9" s="816"/>
    </row>
    <row r="10" spans="1:17">
      <c r="A10" s="817">
        <v>2</v>
      </c>
      <c r="B10" s="1074"/>
      <c r="C10" s="1074"/>
      <c r="D10" s="818" t="s">
        <v>429</v>
      </c>
      <c r="E10" s="819">
        <v>0</v>
      </c>
      <c r="F10" s="819">
        <v>0</v>
      </c>
      <c r="G10" s="819">
        <v>0</v>
      </c>
      <c r="H10" s="819">
        <v>0</v>
      </c>
      <c r="I10" s="819">
        <v>0</v>
      </c>
      <c r="J10" s="820">
        <f t="shared" si="0"/>
        <v>0</v>
      </c>
      <c r="K10" s="865"/>
      <c r="L10" s="821">
        <f>IF(SUM(E10:E11)&lt;25000,SUM(E10:E11),25000)</f>
        <v>0</v>
      </c>
      <c r="M10" s="821">
        <f>IF(L10&lt;25000,IF(SUM(F10:F11)&gt;25000-L10,25000-L10,SUM(F10:F11)),0)</f>
        <v>0</v>
      </c>
      <c r="N10" s="821">
        <f>IF(SUM($L10:M10)&lt;25000,IF(SUM(G10:G11)&gt;25000-SUM($L10:M10),25000-SUM($L10:M10),SUM(G10:G11)),0)</f>
        <v>0</v>
      </c>
      <c r="O10" s="821">
        <f>IF(SUM($L10:N10)&lt;25000,IF(SUM(H10:H11)&gt;25000-SUM($L10:N10),25000-SUM($L10:N10),SUM(H10:H11)),0)</f>
        <v>0</v>
      </c>
      <c r="P10" s="821">
        <f>IF(SUM($L10:O10)&lt;25000,IF(SUM(I10:I11)&gt;25000-SUM($L10:O10),25000-SUM($L10:O10),SUM(I10:I11)),0)</f>
        <v>0</v>
      </c>
      <c r="Q10" s="815">
        <f>SUM(L10:P10)</f>
        <v>0</v>
      </c>
    </row>
    <row r="11" spans="1:17">
      <c r="A11" s="817"/>
      <c r="B11" s="1074"/>
      <c r="C11" s="1074"/>
      <c r="D11" s="818" t="s">
        <v>364</v>
      </c>
      <c r="E11" s="819">
        <v>0</v>
      </c>
      <c r="F11" s="819">
        <v>0</v>
      </c>
      <c r="G11" s="819">
        <v>0</v>
      </c>
      <c r="H11" s="819">
        <v>0</v>
      </c>
      <c r="I11" s="819">
        <v>0</v>
      </c>
      <c r="J11" s="820">
        <f t="shared" si="0"/>
        <v>0</v>
      </c>
      <c r="K11" s="865"/>
      <c r="L11" s="819"/>
      <c r="M11" s="819"/>
      <c r="N11" s="819"/>
      <c r="O11" s="819"/>
      <c r="P11" s="819"/>
      <c r="Q11" s="816"/>
    </row>
    <row r="12" spans="1:17">
      <c r="A12" s="817"/>
      <c r="B12" s="1074"/>
      <c r="C12" s="1074"/>
      <c r="D12" s="818" t="s">
        <v>430</v>
      </c>
      <c r="E12" s="819">
        <v>0</v>
      </c>
      <c r="F12" s="819">
        <v>0</v>
      </c>
      <c r="G12" s="819">
        <v>0</v>
      </c>
      <c r="H12" s="819">
        <v>0</v>
      </c>
      <c r="I12" s="819">
        <v>0</v>
      </c>
      <c r="J12" s="820">
        <f t="shared" si="0"/>
        <v>0</v>
      </c>
      <c r="K12" s="865"/>
      <c r="L12" s="819"/>
      <c r="M12" s="819"/>
      <c r="N12" s="819"/>
      <c r="O12" s="819"/>
      <c r="P12" s="819"/>
      <c r="Q12" s="816"/>
    </row>
    <row r="13" spans="1:17">
      <c r="A13" s="817"/>
      <c r="B13" s="1074"/>
      <c r="C13" s="1074"/>
      <c r="D13" s="818" t="s">
        <v>365</v>
      </c>
      <c r="E13" s="819">
        <f>SUM(E10:E11)-E12</f>
        <v>0</v>
      </c>
      <c r="F13" s="819">
        <f>SUM(F10:F11)-F12</f>
        <v>0</v>
      </c>
      <c r="G13" s="819">
        <f>SUM(G10:G11)-G12</f>
        <v>0</v>
      </c>
      <c r="H13" s="819">
        <f>SUM(H10:H11)-H12</f>
        <v>0</v>
      </c>
      <c r="I13" s="819">
        <f>SUM(I10:I11)-I12</f>
        <v>0</v>
      </c>
      <c r="J13" s="820">
        <f t="shared" si="0"/>
        <v>0</v>
      </c>
      <c r="K13" s="865"/>
      <c r="L13" s="819"/>
      <c r="M13" s="819"/>
      <c r="N13" s="819"/>
      <c r="O13" s="819"/>
      <c r="P13" s="819"/>
      <c r="Q13" s="816"/>
    </row>
    <row r="14" spans="1:17">
      <c r="A14" s="804">
        <v>3</v>
      </c>
      <c r="B14" s="1078"/>
      <c r="C14" s="1078"/>
      <c r="D14" s="809" t="s">
        <v>429</v>
      </c>
      <c r="E14" s="810">
        <v>0</v>
      </c>
      <c r="F14" s="811">
        <v>0</v>
      </c>
      <c r="G14" s="811">
        <v>0</v>
      </c>
      <c r="H14" s="811">
        <v>0</v>
      </c>
      <c r="I14" s="811">
        <v>0</v>
      </c>
      <c r="J14" s="812">
        <f t="shared" si="0"/>
        <v>0</v>
      </c>
      <c r="K14" s="865"/>
      <c r="L14" s="814">
        <f>IF(SUM(E14:E15)&lt;25000,SUM(E14:E15),25000)</f>
        <v>0</v>
      </c>
      <c r="M14" s="814">
        <f>IF(L14&lt;25000,IF(SUM(F14:F15)&gt;25000-L14,25000-L14,SUM(F14:F15)),0)</f>
        <v>0</v>
      </c>
      <c r="N14" s="814">
        <f>IF(SUM($L14:M14)&lt;25000,IF(SUM(G14:G15)&gt;25000-SUM($L14:M14),25000-SUM($L14:M14),SUM(G14:G15)),0)</f>
        <v>0</v>
      </c>
      <c r="O14" s="814">
        <f>IF(SUM($L14:N14)&lt;25000,IF(SUM(H14:H15)&gt;25000-SUM($L14:N14),25000-SUM($L14:N14),SUM(H14:H15)),0)</f>
        <v>0</v>
      </c>
      <c r="P14" s="814">
        <f>IF(SUM($L14:O14)&lt;25000,IF(SUM(I14:I15)&gt;25000-SUM($L14:O14),25000-SUM($L14:O14),SUM(I14:I15)),0)</f>
        <v>0</v>
      </c>
      <c r="Q14" s="815">
        <f>SUM(L14:P14)</f>
        <v>0</v>
      </c>
    </row>
    <row r="15" spans="1:17">
      <c r="A15" s="804"/>
      <c r="B15" s="1078"/>
      <c r="C15" s="1078"/>
      <c r="D15" s="809" t="s">
        <v>364</v>
      </c>
      <c r="E15" s="810">
        <v>0</v>
      </c>
      <c r="F15" s="811">
        <v>0</v>
      </c>
      <c r="G15" s="811">
        <v>0</v>
      </c>
      <c r="H15" s="811">
        <v>0</v>
      </c>
      <c r="I15" s="811">
        <v>0</v>
      </c>
      <c r="J15" s="812">
        <f t="shared" si="0"/>
        <v>0</v>
      </c>
      <c r="K15" s="865"/>
      <c r="L15" s="811"/>
      <c r="M15" s="811"/>
      <c r="N15" s="811"/>
      <c r="O15" s="811"/>
      <c r="P15" s="811"/>
      <c r="Q15" s="816"/>
    </row>
    <row r="16" spans="1:17">
      <c r="A16" s="804"/>
      <c r="B16" s="1078"/>
      <c r="C16" s="1078"/>
      <c r="D16" s="809" t="s">
        <v>430</v>
      </c>
      <c r="E16" s="810">
        <v>0</v>
      </c>
      <c r="F16" s="811">
        <v>0</v>
      </c>
      <c r="G16" s="811">
        <v>0</v>
      </c>
      <c r="H16" s="811">
        <v>0</v>
      </c>
      <c r="I16" s="811">
        <v>0</v>
      </c>
      <c r="J16" s="812">
        <f t="shared" si="0"/>
        <v>0</v>
      </c>
      <c r="K16" s="865"/>
      <c r="L16" s="811"/>
      <c r="M16" s="811"/>
      <c r="N16" s="811"/>
      <c r="O16" s="811"/>
      <c r="P16" s="811"/>
      <c r="Q16" s="816"/>
    </row>
    <row r="17" spans="1:17">
      <c r="A17" s="804"/>
      <c r="B17" s="1078"/>
      <c r="C17" s="1078"/>
      <c r="D17" s="809" t="s">
        <v>431</v>
      </c>
      <c r="E17" s="811">
        <f>SUM(E14:E15)-E16</f>
        <v>0</v>
      </c>
      <c r="F17" s="811">
        <f t="shared" ref="F17:I17" si="2">SUM(F14:F15)-F16</f>
        <v>0</v>
      </c>
      <c r="G17" s="811">
        <f t="shared" si="2"/>
        <v>0</v>
      </c>
      <c r="H17" s="811">
        <f t="shared" si="2"/>
        <v>0</v>
      </c>
      <c r="I17" s="811">
        <f t="shared" si="2"/>
        <v>0</v>
      </c>
      <c r="J17" s="812">
        <f t="shared" si="0"/>
        <v>0</v>
      </c>
      <c r="K17" s="865"/>
      <c r="L17" s="811"/>
      <c r="M17" s="811"/>
      <c r="N17" s="811"/>
      <c r="O17" s="811"/>
      <c r="P17" s="811"/>
      <c r="Q17" s="816"/>
    </row>
    <row r="18" spans="1:17">
      <c r="A18" s="817">
        <v>4</v>
      </c>
      <c r="B18" s="1074"/>
      <c r="C18" s="1074"/>
      <c r="D18" s="818" t="s">
        <v>429</v>
      </c>
      <c r="E18" s="819">
        <v>0</v>
      </c>
      <c r="F18" s="819">
        <v>0</v>
      </c>
      <c r="G18" s="819">
        <v>0</v>
      </c>
      <c r="H18" s="819">
        <v>0</v>
      </c>
      <c r="I18" s="819">
        <v>0</v>
      </c>
      <c r="J18" s="820">
        <f t="shared" si="0"/>
        <v>0</v>
      </c>
      <c r="K18" s="865"/>
      <c r="L18" s="821">
        <f>IF(SUM(E18:E19)&lt;25000,SUM(E18:E19),25000)</f>
        <v>0</v>
      </c>
      <c r="M18" s="821">
        <f>IF(L18&lt;25000,IF(SUM(F18:F19)&gt;25000-L18,25000-L18,SUM(F18:F19)),0)</f>
        <v>0</v>
      </c>
      <c r="N18" s="821">
        <f>IF(SUM($L18:M18)&lt;25000,IF(SUM(G18:G19)&gt;25000-SUM($L18:M18),25000-SUM($L18:M18),SUM(G18:G19)),0)</f>
        <v>0</v>
      </c>
      <c r="O18" s="821">
        <f>IF(SUM($L18:N18)&lt;25000,IF(SUM(H18:H19)&gt;25000-SUM($L18:N18),25000-SUM($L18:N18),SUM(H18:H19)),0)</f>
        <v>0</v>
      </c>
      <c r="P18" s="821">
        <f>IF(SUM($L18:O18)&lt;25000,IF(SUM(I18:I19)&gt;25000-SUM($L18:O18),25000-SUM($L18:O18),SUM(I18:I19)),0)</f>
        <v>0</v>
      </c>
      <c r="Q18" s="815">
        <f>SUM(L18:P18)</f>
        <v>0</v>
      </c>
    </row>
    <row r="19" spans="1:17">
      <c r="A19" s="817"/>
      <c r="B19" s="1074"/>
      <c r="C19" s="1074"/>
      <c r="D19" s="818" t="s">
        <v>364</v>
      </c>
      <c r="E19" s="819">
        <v>0</v>
      </c>
      <c r="F19" s="819">
        <v>0</v>
      </c>
      <c r="G19" s="819">
        <v>0</v>
      </c>
      <c r="H19" s="819">
        <v>0</v>
      </c>
      <c r="I19" s="819">
        <v>0</v>
      </c>
      <c r="J19" s="820">
        <f t="shared" si="0"/>
        <v>0</v>
      </c>
      <c r="K19" s="865"/>
      <c r="L19" s="819"/>
      <c r="M19" s="819"/>
      <c r="N19" s="819"/>
      <c r="O19" s="819"/>
      <c r="P19" s="819"/>
      <c r="Q19" s="816"/>
    </row>
    <row r="20" spans="1:17">
      <c r="A20" s="817"/>
      <c r="B20" s="1074"/>
      <c r="C20" s="1074"/>
      <c r="D20" s="818" t="s">
        <v>430</v>
      </c>
      <c r="E20" s="819">
        <v>0</v>
      </c>
      <c r="F20" s="819">
        <v>0</v>
      </c>
      <c r="G20" s="819">
        <v>0</v>
      </c>
      <c r="H20" s="819">
        <v>0</v>
      </c>
      <c r="I20" s="819">
        <v>0</v>
      </c>
      <c r="J20" s="820">
        <f t="shared" si="0"/>
        <v>0</v>
      </c>
      <c r="K20" s="865"/>
      <c r="L20" s="819"/>
      <c r="M20" s="819"/>
      <c r="N20" s="819"/>
      <c r="O20" s="819"/>
      <c r="P20" s="819"/>
      <c r="Q20" s="816"/>
    </row>
    <row r="21" spans="1:17">
      <c r="A21" s="817"/>
      <c r="B21" s="1074"/>
      <c r="C21" s="1074"/>
      <c r="D21" s="818" t="s">
        <v>431</v>
      </c>
      <c r="E21" s="819">
        <f>SUM(E18:E19)-E20</f>
        <v>0</v>
      </c>
      <c r="F21" s="819">
        <f t="shared" ref="F21:I21" si="3">SUM(F18:F19)-F20</f>
        <v>0</v>
      </c>
      <c r="G21" s="819">
        <f t="shared" si="3"/>
        <v>0</v>
      </c>
      <c r="H21" s="819">
        <f t="shared" si="3"/>
        <v>0</v>
      </c>
      <c r="I21" s="819">
        <f t="shared" si="3"/>
        <v>0</v>
      </c>
      <c r="J21" s="820">
        <f t="shared" si="0"/>
        <v>0</v>
      </c>
      <c r="K21" s="865"/>
      <c r="L21" s="819"/>
      <c r="M21" s="819"/>
      <c r="N21" s="819"/>
      <c r="O21" s="819"/>
      <c r="P21" s="819"/>
      <c r="Q21" s="816"/>
    </row>
    <row r="22" spans="1:17">
      <c r="A22" s="804">
        <v>5</v>
      </c>
      <c r="B22" s="1078"/>
      <c r="C22" s="1078"/>
      <c r="D22" s="809" t="s">
        <v>429</v>
      </c>
      <c r="E22" s="810">
        <v>0</v>
      </c>
      <c r="F22" s="811">
        <v>0</v>
      </c>
      <c r="G22" s="811">
        <v>0</v>
      </c>
      <c r="H22" s="811">
        <v>0</v>
      </c>
      <c r="I22" s="811">
        <v>0</v>
      </c>
      <c r="J22" s="812">
        <f t="shared" si="0"/>
        <v>0</v>
      </c>
      <c r="K22" s="865"/>
      <c r="L22" s="814">
        <f>IF(SUM(E22:E23)&lt;25000,SUM(E22:E23),25000)</f>
        <v>0</v>
      </c>
      <c r="M22" s="814">
        <f>IF(L22&lt;25000,IF(SUM(F22:F23)&gt;25000-L22,25000-L22,SUM(F22:F23)),0)</f>
        <v>0</v>
      </c>
      <c r="N22" s="814">
        <f>IF(SUM($L22:M22)&lt;25000,IF(SUM(G22:G23)&gt;25000-SUM($L22:M22),25000-SUM($L22:M22),SUM(G22:G23)),0)</f>
        <v>0</v>
      </c>
      <c r="O22" s="814">
        <f>IF(SUM($L22:N22)&lt;25000,IF(SUM(H22:H23)&gt;25000-SUM($L22:N22),25000-SUM($L22:N22),SUM(H22:H23)),0)</f>
        <v>0</v>
      </c>
      <c r="P22" s="814">
        <f>IF(SUM($L22:O22)&lt;25000,IF(SUM(I22:I23)&gt;25000-SUM($L22:O22),25000-SUM($L22:O22),SUM(I22:I23)),0)</f>
        <v>0</v>
      </c>
      <c r="Q22" s="815">
        <f>SUM(L22:P22)</f>
        <v>0</v>
      </c>
    </row>
    <row r="23" spans="1:17">
      <c r="A23" s="804"/>
      <c r="B23" s="1078"/>
      <c r="C23" s="1078"/>
      <c r="D23" s="809" t="s">
        <v>364</v>
      </c>
      <c r="E23" s="810">
        <v>0</v>
      </c>
      <c r="F23" s="811">
        <v>0</v>
      </c>
      <c r="G23" s="811">
        <v>0</v>
      </c>
      <c r="H23" s="811">
        <v>0</v>
      </c>
      <c r="I23" s="811">
        <v>0</v>
      </c>
      <c r="J23" s="812">
        <f t="shared" si="0"/>
        <v>0</v>
      </c>
      <c r="K23" s="865"/>
      <c r="L23" s="811"/>
      <c r="M23" s="811"/>
      <c r="N23" s="811"/>
      <c r="O23" s="811"/>
      <c r="P23" s="811"/>
      <c r="Q23" s="816"/>
    </row>
    <row r="24" spans="1:17">
      <c r="A24" s="804"/>
      <c r="B24" s="1078"/>
      <c r="C24" s="1078"/>
      <c r="D24" s="809" t="s">
        <v>430</v>
      </c>
      <c r="E24" s="810">
        <v>0</v>
      </c>
      <c r="F24" s="811">
        <v>0</v>
      </c>
      <c r="G24" s="811">
        <v>0</v>
      </c>
      <c r="H24" s="811">
        <v>0</v>
      </c>
      <c r="I24" s="811">
        <v>0</v>
      </c>
      <c r="J24" s="812">
        <f t="shared" si="0"/>
        <v>0</v>
      </c>
      <c r="K24" s="865"/>
      <c r="L24" s="811"/>
      <c r="M24" s="811"/>
      <c r="N24" s="811"/>
      <c r="O24" s="811"/>
      <c r="P24" s="811"/>
      <c r="Q24" s="816"/>
    </row>
    <row r="25" spans="1:17">
      <c r="A25" s="804"/>
      <c r="B25" s="1078"/>
      <c r="C25" s="1078"/>
      <c r="D25" s="809" t="s">
        <v>431</v>
      </c>
      <c r="E25" s="811">
        <f>SUM(E22:E23)-E24</f>
        <v>0</v>
      </c>
      <c r="F25" s="811">
        <f t="shared" ref="F25:I25" si="4">SUM(F22:F23)-F24</f>
        <v>0</v>
      </c>
      <c r="G25" s="811">
        <f t="shared" si="4"/>
        <v>0</v>
      </c>
      <c r="H25" s="811">
        <f t="shared" si="4"/>
        <v>0</v>
      </c>
      <c r="I25" s="811">
        <f t="shared" si="4"/>
        <v>0</v>
      </c>
      <c r="J25" s="812">
        <f t="shared" si="0"/>
        <v>0</v>
      </c>
      <c r="K25" s="865"/>
      <c r="L25" s="811"/>
      <c r="M25" s="811"/>
      <c r="N25" s="811"/>
      <c r="O25" s="811"/>
      <c r="P25" s="811"/>
      <c r="Q25" s="816"/>
    </row>
    <row r="26" spans="1:17">
      <c r="A26" s="817">
        <v>6</v>
      </c>
      <c r="B26" s="1074"/>
      <c r="C26" s="1074"/>
      <c r="D26" s="818" t="s">
        <v>429</v>
      </c>
      <c r="E26" s="819">
        <v>0</v>
      </c>
      <c r="F26" s="819">
        <v>0</v>
      </c>
      <c r="G26" s="819">
        <v>0</v>
      </c>
      <c r="H26" s="819">
        <v>0</v>
      </c>
      <c r="I26" s="819">
        <v>0</v>
      </c>
      <c r="J26" s="820">
        <f t="shared" si="0"/>
        <v>0</v>
      </c>
      <c r="K26" s="865"/>
      <c r="L26" s="821">
        <f>IF(SUM(E26:E27)&lt;25000,SUM(E26:E27),25000)</f>
        <v>0</v>
      </c>
      <c r="M26" s="821">
        <f>IF(L26&lt;25000,IF(SUM(F26:F27)&gt;25000-L26,25000-L26,SUM(F26:F27)),0)</f>
        <v>0</v>
      </c>
      <c r="N26" s="821">
        <f>IF(SUM($L26:M26)&lt;25000,IF(SUM(G26:G27)&gt;25000-SUM($L26:M26),25000-SUM($L26:M26),SUM(G26:G27)),0)</f>
        <v>0</v>
      </c>
      <c r="O26" s="821">
        <f>IF(SUM($L26:N26)&lt;25000,IF(SUM(H26:H27)&gt;25000-SUM($L26:N26),25000-SUM($L26:N26),SUM(H26:H27)),0)</f>
        <v>0</v>
      </c>
      <c r="P26" s="821">
        <f>IF(SUM($L26:O26)&lt;25000,IF(SUM(I26:I27)&gt;25000-SUM($L26:O26),25000-SUM($L26:O26),SUM(I26:I27)),0)</f>
        <v>0</v>
      </c>
      <c r="Q26" s="815">
        <f>SUM(L26:P26)</f>
        <v>0</v>
      </c>
    </row>
    <row r="27" spans="1:17">
      <c r="A27" s="817"/>
      <c r="B27" s="1074"/>
      <c r="C27" s="1074"/>
      <c r="D27" s="818" t="s">
        <v>364</v>
      </c>
      <c r="E27" s="819">
        <v>0</v>
      </c>
      <c r="F27" s="819">
        <v>0</v>
      </c>
      <c r="G27" s="819">
        <v>0</v>
      </c>
      <c r="H27" s="819">
        <v>0</v>
      </c>
      <c r="I27" s="819">
        <v>0</v>
      </c>
      <c r="J27" s="820">
        <f t="shared" si="0"/>
        <v>0</v>
      </c>
      <c r="K27" s="865"/>
      <c r="L27" s="819"/>
      <c r="M27" s="819"/>
      <c r="N27" s="819"/>
      <c r="O27" s="819"/>
      <c r="P27" s="819"/>
      <c r="Q27" s="816"/>
    </row>
    <row r="28" spans="1:17">
      <c r="A28" s="817"/>
      <c r="B28" s="1074"/>
      <c r="C28" s="1074"/>
      <c r="D28" s="818" t="s">
        <v>430</v>
      </c>
      <c r="E28" s="819">
        <v>0</v>
      </c>
      <c r="F28" s="819">
        <v>0</v>
      </c>
      <c r="G28" s="819">
        <v>0</v>
      </c>
      <c r="H28" s="819">
        <v>0</v>
      </c>
      <c r="I28" s="819">
        <v>0</v>
      </c>
      <c r="J28" s="820">
        <f t="shared" si="0"/>
        <v>0</v>
      </c>
      <c r="K28" s="865"/>
      <c r="L28" s="819"/>
      <c r="M28" s="819"/>
      <c r="N28" s="819"/>
      <c r="O28" s="819"/>
      <c r="P28" s="819"/>
      <c r="Q28" s="816"/>
    </row>
    <row r="29" spans="1:17">
      <c r="A29" s="817"/>
      <c r="B29" s="1074"/>
      <c r="C29" s="1074"/>
      <c r="D29" s="818" t="s">
        <v>431</v>
      </c>
      <c r="E29" s="819">
        <f>SUM(E26:E27)-E28</f>
        <v>0</v>
      </c>
      <c r="F29" s="819">
        <f t="shared" ref="F29:I29" si="5">SUM(F26:F27)-F28</f>
        <v>0</v>
      </c>
      <c r="G29" s="819">
        <f t="shared" si="5"/>
        <v>0</v>
      </c>
      <c r="H29" s="819">
        <f t="shared" si="5"/>
        <v>0</v>
      </c>
      <c r="I29" s="819">
        <f t="shared" si="5"/>
        <v>0</v>
      </c>
      <c r="J29" s="820">
        <f t="shared" si="0"/>
        <v>0</v>
      </c>
      <c r="K29" s="865"/>
      <c r="L29" s="819"/>
      <c r="M29" s="819"/>
      <c r="N29" s="819"/>
      <c r="O29" s="819"/>
      <c r="P29" s="819"/>
      <c r="Q29" s="816"/>
    </row>
    <row r="30" spans="1:17">
      <c r="A30" s="804">
        <v>7</v>
      </c>
      <c r="B30" s="1078"/>
      <c r="C30" s="1078"/>
      <c r="D30" s="809" t="s">
        <v>429</v>
      </c>
      <c r="E30" s="810">
        <v>0</v>
      </c>
      <c r="F30" s="811">
        <v>0</v>
      </c>
      <c r="G30" s="811">
        <v>0</v>
      </c>
      <c r="H30" s="811">
        <v>0</v>
      </c>
      <c r="I30" s="811">
        <v>0</v>
      </c>
      <c r="J30" s="812">
        <f t="shared" si="0"/>
        <v>0</v>
      </c>
      <c r="K30" s="865"/>
      <c r="L30" s="814">
        <f>IF(SUM(E30:E31)&lt;25000,SUM(E30:E31),25000)</f>
        <v>0</v>
      </c>
      <c r="M30" s="814">
        <f>IF(L30&lt;25000,IF(SUM(F30:F31)&gt;25000-L30,25000-L30,SUM(F30:F31)),0)</f>
        <v>0</v>
      </c>
      <c r="N30" s="814">
        <f>IF(SUM($L30:M30)&lt;25000,IF(SUM(G30:G31)&gt;25000-SUM($L30:M30),25000-SUM($L30:M30),SUM(G30:G31)),0)</f>
        <v>0</v>
      </c>
      <c r="O30" s="814">
        <f>IF(SUM($L30:N30)&lt;25000,IF(SUM(H30:H31)&gt;25000-SUM($L30:N30),25000-SUM($L30:N30),SUM(H30:H31)),0)</f>
        <v>0</v>
      </c>
      <c r="P30" s="814">
        <f>IF(SUM($L30:O30)&lt;25000,IF(SUM(I30:I31)&gt;25000-SUM($L30:O30),25000-SUM($L30:O30),SUM(I30:I31)),0)</f>
        <v>0</v>
      </c>
      <c r="Q30" s="815">
        <f>SUM(L30:P30)</f>
        <v>0</v>
      </c>
    </row>
    <row r="31" spans="1:17">
      <c r="A31" s="804"/>
      <c r="B31" s="1078"/>
      <c r="C31" s="1078"/>
      <c r="D31" s="809" t="s">
        <v>364</v>
      </c>
      <c r="E31" s="810">
        <v>0</v>
      </c>
      <c r="F31" s="811">
        <v>0</v>
      </c>
      <c r="G31" s="811">
        <v>0</v>
      </c>
      <c r="H31" s="811">
        <v>0</v>
      </c>
      <c r="I31" s="811">
        <v>0</v>
      </c>
      <c r="J31" s="812">
        <f t="shared" si="0"/>
        <v>0</v>
      </c>
      <c r="K31" s="865"/>
      <c r="L31" s="811"/>
      <c r="M31" s="811"/>
      <c r="N31" s="811"/>
      <c r="O31" s="811"/>
      <c r="P31" s="811"/>
      <c r="Q31" s="816"/>
    </row>
    <row r="32" spans="1:17">
      <c r="A32" s="804"/>
      <c r="B32" s="1078"/>
      <c r="C32" s="1078"/>
      <c r="D32" s="809" t="s">
        <v>430</v>
      </c>
      <c r="E32" s="810">
        <v>0</v>
      </c>
      <c r="F32" s="811">
        <v>0</v>
      </c>
      <c r="G32" s="811">
        <v>0</v>
      </c>
      <c r="H32" s="811">
        <v>0</v>
      </c>
      <c r="I32" s="811">
        <v>0</v>
      </c>
      <c r="J32" s="812">
        <f t="shared" si="0"/>
        <v>0</v>
      </c>
      <c r="K32" s="865"/>
      <c r="L32" s="811"/>
      <c r="M32" s="811"/>
      <c r="N32" s="811"/>
      <c r="O32" s="811"/>
      <c r="P32" s="811"/>
      <c r="Q32" s="816"/>
    </row>
    <row r="33" spans="1:17">
      <c r="A33" s="804"/>
      <c r="B33" s="1078"/>
      <c r="C33" s="1078"/>
      <c r="D33" s="809" t="s">
        <v>431</v>
      </c>
      <c r="E33" s="810">
        <f>SUM(E30:E31)-E32</f>
        <v>0</v>
      </c>
      <c r="F33" s="811">
        <v>0</v>
      </c>
      <c r="G33" s="811">
        <v>0</v>
      </c>
      <c r="H33" s="811">
        <v>0</v>
      </c>
      <c r="I33" s="811">
        <v>0</v>
      </c>
      <c r="J33" s="812">
        <f t="shared" si="0"/>
        <v>0</v>
      </c>
      <c r="K33" s="865"/>
      <c r="L33" s="811"/>
      <c r="M33" s="811"/>
      <c r="N33" s="811"/>
      <c r="O33" s="811"/>
      <c r="P33" s="811"/>
      <c r="Q33" s="816"/>
    </row>
    <row r="34" spans="1:17">
      <c r="A34" s="817">
        <v>8</v>
      </c>
      <c r="B34" s="1074"/>
      <c r="C34" s="1074"/>
      <c r="D34" s="818" t="s">
        <v>429</v>
      </c>
      <c r="E34" s="819">
        <v>0</v>
      </c>
      <c r="F34" s="819">
        <v>0</v>
      </c>
      <c r="G34" s="819">
        <v>0</v>
      </c>
      <c r="H34" s="819">
        <v>0</v>
      </c>
      <c r="I34" s="819">
        <v>0</v>
      </c>
      <c r="J34" s="820">
        <f t="shared" si="0"/>
        <v>0</v>
      </c>
      <c r="K34" s="865"/>
      <c r="L34" s="821">
        <f>IF(SUM(E34:E35)&lt;25000,SUM(E34:E35),25000)</f>
        <v>0</v>
      </c>
      <c r="M34" s="821">
        <f>IF(L34&lt;25000,IF(SUM(F34:F35)&gt;25000-L34,25000-L34,SUM(F34:F35)),0)</f>
        <v>0</v>
      </c>
      <c r="N34" s="821">
        <f>IF(SUM($L34:M34)&lt;25000,IF(SUM(G34:G35)&gt;25000-SUM($L34:M34),25000-SUM($L34:M34),SUM(G34:G35)),0)</f>
        <v>0</v>
      </c>
      <c r="O34" s="821">
        <f>IF(SUM($L34:N34)&lt;25000,IF(SUM(H34:H35)&gt;25000-SUM($L34:N34),25000-SUM($L34:N34),SUM(H34:H35)),0)</f>
        <v>0</v>
      </c>
      <c r="P34" s="821">
        <f>IF(SUM($L34:O34)&lt;25000,IF(SUM(I34:I35)&gt;25000-SUM($L34:O34),25000-SUM($L34:O34),SUM(I34:I35)),0)</f>
        <v>0</v>
      </c>
      <c r="Q34" s="815">
        <f>SUM(L34:P34)</f>
        <v>0</v>
      </c>
    </row>
    <row r="35" spans="1:17">
      <c r="A35" s="817"/>
      <c r="B35" s="1074"/>
      <c r="C35" s="1074"/>
      <c r="D35" s="818" t="s">
        <v>364</v>
      </c>
      <c r="E35" s="819">
        <v>0</v>
      </c>
      <c r="F35" s="819">
        <v>0</v>
      </c>
      <c r="G35" s="819">
        <v>0</v>
      </c>
      <c r="H35" s="819">
        <v>0</v>
      </c>
      <c r="I35" s="819">
        <v>0</v>
      </c>
      <c r="J35" s="820">
        <f t="shared" si="0"/>
        <v>0</v>
      </c>
      <c r="K35" s="865"/>
      <c r="L35" s="819"/>
      <c r="M35" s="819"/>
      <c r="N35" s="819"/>
      <c r="O35" s="819"/>
      <c r="P35" s="819"/>
      <c r="Q35" s="816"/>
    </row>
    <row r="36" spans="1:17">
      <c r="A36" s="817"/>
      <c r="B36" s="1074"/>
      <c r="C36" s="1074"/>
      <c r="D36" s="818" t="s">
        <v>430</v>
      </c>
      <c r="E36" s="819">
        <v>0</v>
      </c>
      <c r="F36" s="819">
        <v>0</v>
      </c>
      <c r="G36" s="819">
        <v>0</v>
      </c>
      <c r="H36" s="819">
        <v>0</v>
      </c>
      <c r="I36" s="819">
        <v>0</v>
      </c>
      <c r="J36" s="820">
        <f t="shared" si="0"/>
        <v>0</v>
      </c>
      <c r="K36" s="865"/>
      <c r="L36" s="819"/>
      <c r="M36" s="819"/>
      <c r="N36" s="819"/>
      <c r="O36" s="819"/>
      <c r="P36" s="819"/>
      <c r="Q36" s="816"/>
    </row>
    <row r="37" spans="1:17">
      <c r="A37" s="817"/>
      <c r="B37" s="1074"/>
      <c r="C37" s="1074"/>
      <c r="D37" s="818" t="s">
        <v>431</v>
      </c>
      <c r="E37" s="819">
        <f>SUM(E34:E35)-E36</f>
        <v>0</v>
      </c>
      <c r="F37" s="819">
        <f t="shared" ref="F37:I37" si="6">SUM(F34:F35)-F36</f>
        <v>0</v>
      </c>
      <c r="G37" s="819">
        <f t="shared" si="6"/>
        <v>0</v>
      </c>
      <c r="H37" s="819">
        <f t="shared" si="6"/>
        <v>0</v>
      </c>
      <c r="I37" s="819">
        <f t="shared" si="6"/>
        <v>0</v>
      </c>
      <c r="J37" s="820">
        <f t="shared" si="0"/>
        <v>0</v>
      </c>
      <c r="K37" s="865"/>
      <c r="L37" s="819"/>
      <c r="M37" s="819"/>
      <c r="N37" s="819"/>
      <c r="O37" s="819"/>
      <c r="P37" s="819"/>
      <c r="Q37" s="816"/>
    </row>
    <row r="38" spans="1:17">
      <c r="A38" s="804">
        <v>9</v>
      </c>
      <c r="B38" s="1078"/>
      <c r="C38" s="1078"/>
      <c r="D38" s="809" t="s">
        <v>429</v>
      </c>
      <c r="E38" s="810">
        <v>0</v>
      </c>
      <c r="F38" s="811">
        <v>0</v>
      </c>
      <c r="G38" s="811">
        <v>0</v>
      </c>
      <c r="H38" s="811">
        <v>0</v>
      </c>
      <c r="I38" s="811">
        <v>0</v>
      </c>
      <c r="J38" s="812">
        <f t="shared" si="0"/>
        <v>0</v>
      </c>
      <c r="K38" s="865"/>
      <c r="L38" s="814">
        <f>IF(SUM(E38:E39)&lt;25000,SUM(E38:E39),25000)</f>
        <v>0</v>
      </c>
      <c r="M38" s="814">
        <f>IF(L38&lt;25000,IF(SUM(F38:F39)&gt;25000-L38,25000-L38,SUM(F38:F39)),0)</f>
        <v>0</v>
      </c>
      <c r="N38" s="814">
        <f>IF(SUM($L38:M38)&lt;25000,IF(SUM(G38:G39)&gt;25000-SUM($L38:M38),25000-SUM($L38:M38),SUM(G38:G39)),0)</f>
        <v>0</v>
      </c>
      <c r="O38" s="814">
        <f>IF(SUM($L38:N38)&lt;25000,IF(SUM(H38:H39)&gt;25000-SUM($L38:N38),25000-SUM($L38:N38),SUM(H38:H39)),0)</f>
        <v>0</v>
      </c>
      <c r="P38" s="814">
        <f>IF(SUM($L38:O38)&lt;25000,IF(SUM(I38:I39)&gt;25000-SUM($L38:O38),25000-SUM($L38:O38),SUM(I38:I39)),0)</f>
        <v>0</v>
      </c>
      <c r="Q38" s="815">
        <f>SUM(L38:P38)</f>
        <v>0</v>
      </c>
    </row>
    <row r="39" spans="1:17">
      <c r="A39" s="804"/>
      <c r="B39" s="1078"/>
      <c r="C39" s="1078"/>
      <c r="D39" s="809" t="s">
        <v>364</v>
      </c>
      <c r="E39" s="810">
        <v>0</v>
      </c>
      <c r="F39" s="811">
        <v>0</v>
      </c>
      <c r="G39" s="811">
        <v>0</v>
      </c>
      <c r="H39" s="811">
        <v>0</v>
      </c>
      <c r="I39" s="811">
        <v>0</v>
      </c>
      <c r="J39" s="812">
        <f t="shared" si="0"/>
        <v>0</v>
      </c>
      <c r="K39" s="865"/>
      <c r="L39" s="811"/>
      <c r="M39" s="811"/>
      <c r="N39" s="811"/>
      <c r="O39" s="811"/>
      <c r="P39" s="811"/>
      <c r="Q39" s="816"/>
    </row>
    <row r="40" spans="1:17">
      <c r="A40" s="804"/>
      <c r="B40" s="1078"/>
      <c r="C40" s="1078"/>
      <c r="D40" s="809" t="s">
        <v>430</v>
      </c>
      <c r="E40" s="810">
        <v>0</v>
      </c>
      <c r="F40" s="811">
        <v>0</v>
      </c>
      <c r="G40" s="811">
        <v>0</v>
      </c>
      <c r="H40" s="811">
        <v>0</v>
      </c>
      <c r="I40" s="811">
        <v>0</v>
      </c>
      <c r="J40" s="812">
        <f t="shared" si="0"/>
        <v>0</v>
      </c>
      <c r="K40" s="865"/>
      <c r="L40" s="811"/>
      <c r="M40" s="811"/>
      <c r="N40" s="811"/>
      <c r="O40" s="811"/>
      <c r="P40" s="811"/>
      <c r="Q40" s="816"/>
    </row>
    <row r="41" spans="1:17">
      <c r="A41" s="804"/>
      <c r="B41" s="1078"/>
      <c r="C41" s="1078"/>
      <c r="D41" s="809" t="s">
        <v>431</v>
      </c>
      <c r="E41" s="810">
        <f>SUM(E38:E39)-E40</f>
        <v>0</v>
      </c>
      <c r="F41" s="811">
        <v>0</v>
      </c>
      <c r="G41" s="811">
        <v>0</v>
      </c>
      <c r="H41" s="811">
        <v>0</v>
      </c>
      <c r="I41" s="811">
        <v>0</v>
      </c>
      <c r="J41" s="812">
        <f t="shared" si="0"/>
        <v>0</v>
      </c>
      <c r="K41" s="865"/>
      <c r="L41" s="811"/>
      <c r="M41" s="811"/>
      <c r="N41" s="811"/>
      <c r="O41" s="811"/>
      <c r="P41" s="811"/>
      <c r="Q41" s="816"/>
    </row>
    <row r="42" spans="1:17">
      <c r="A42" s="817">
        <v>10</v>
      </c>
      <c r="B42" s="1074"/>
      <c r="C42" s="1074"/>
      <c r="D42" s="818" t="s">
        <v>429</v>
      </c>
      <c r="E42" s="819">
        <v>0</v>
      </c>
      <c r="F42" s="819">
        <v>0</v>
      </c>
      <c r="G42" s="819">
        <v>0</v>
      </c>
      <c r="H42" s="819">
        <v>0</v>
      </c>
      <c r="I42" s="819">
        <v>0</v>
      </c>
      <c r="J42" s="820">
        <f t="shared" si="0"/>
        <v>0</v>
      </c>
      <c r="K42" s="865"/>
      <c r="L42" s="821">
        <f>IF(SUM(E42:E43)&lt;25000,SUM(E42:E43),25000)</f>
        <v>0</v>
      </c>
      <c r="M42" s="821">
        <f>IF(L42&lt;25000,IF(SUM(F42:F43)&gt;25000-L42,25000-L42,SUM(F42:F43)),0)</f>
        <v>0</v>
      </c>
      <c r="N42" s="821">
        <f>IF(SUM($L42:M42)&lt;25000,IF(SUM(G42:G43)&gt;25000-SUM($L42:M42),25000-SUM($L42:M42),SUM(G42:G43)),0)</f>
        <v>0</v>
      </c>
      <c r="O42" s="821">
        <f>IF(SUM($L42:N42)&lt;25000,IF(SUM(H42:H43)&gt;25000-SUM($L42:N42),25000-SUM($L42:N42),SUM(H42:H43)),0)</f>
        <v>0</v>
      </c>
      <c r="P42" s="821">
        <f>IF(SUM($L42:O42)&lt;25000,IF(SUM(I42:I43)&gt;25000-SUM($L42:O42),25000-SUM($L42:O42),SUM(I42:I43)),0)</f>
        <v>0</v>
      </c>
      <c r="Q42" s="815">
        <f>SUM(L42:P42)</f>
        <v>0</v>
      </c>
    </row>
    <row r="43" spans="1:17">
      <c r="A43" s="817"/>
      <c r="B43" s="1074"/>
      <c r="C43" s="1074"/>
      <c r="D43" s="818" t="s">
        <v>364</v>
      </c>
      <c r="E43" s="819">
        <v>0</v>
      </c>
      <c r="F43" s="819">
        <v>0</v>
      </c>
      <c r="G43" s="819">
        <v>0</v>
      </c>
      <c r="H43" s="819">
        <v>0</v>
      </c>
      <c r="I43" s="819">
        <v>0</v>
      </c>
      <c r="J43" s="820">
        <f t="shared" si="0"/>
        <v>0</v>
      </c>
      <c r="K43" s="865"/>
      <c r="L43" s="819"/>
      <c r="M43" s="819"/>
      <c r="N43" s="819"/>
      <c r="O43" s="819"/>
      <c r="P43" s="819"/>
      <c r="Q43" s="816"/>
    </row>
    <row r="44" spans="1:17">
      <c r="A44" s="817"/>
      <c r="B44" s="1074"/>
      <c r="C44" s="1074"/>
      <c r="D44" s="818" t="s">
        <v>430</v>
      </c>
      <c r="E44" s="819">
        <v>0</v>
      </c>
      <c r="F44" s="819">
        <v>0</v>
      </c>
      <c r="G44" s="819">
        <v>0</v>
      </c>
      <c r="H44" s="819">
        <v>0</v>
      </c>
      <c r="I44" s="819">
        <v>0</v>
      </c>
      <c r="J44" s="820">
        <f t="shared" si="0"/>
        <v>0</v>
      </c>
      <c r="K44" s="865"/>
      <c r="L44" s="819"/>
      <c r="M44" s="819"/>
      <c r="N44" s="819"/>
      <c r="O44" s="819"/>
      <c r="P44" s="819"/>
      <c r="Q44" s="816"/>
    </row>
    <row r="45" spans="1:17" ht="14.4" thickBot="1">
      <c r="A45" s="822"/>
      <c r="B45" s="1079"/>
      <c r="C45" s="1079"/>
      <c r="D45" s="823" t="s">
        <v>431</v>
      </c>
      <c r="E45" s="824">
        <f>SUM(E42:E43)-E44</f>
        <v>0</v>
      </c>
      <c r="F45" s="824">
        <f t="shared" ref="F45:I45" si="7">SUM(F42:F43)-F44</f>
        <v>0</v>
      </c>
      <c r="G45" s="824">
        <f t="shared" si="7"/>
        <v>0</v>
      </c>
      <c r="H45" s="824">
        <f t="shared" si="7"/>
        <v>0</v>
      </c>
      <c r="I45" s="824">
        <f t="shared" si="7"/>
        <v>0</v>
      </c>
      <c r="J45" s="825">
        <f t="shared" si="0"/>
        <v>0</v>
      </c>
      <c r="K45" s="866"/>
      <c r="L45" s="824"/>
      <c r="M45" s="824"/>
      <c r="N45" s="824"/>
      <c r="O45" s="824"/>
      <c r="P45" s="824"/>
      <c r="Q45" s="816"/>
    </row>
    <row r="46" spans="1:17">
      <c r="A46" s="804"/>
      <c r="B46" s="860"/>
      <c r="C46" s="860"/>
      <c r="D46" s="809"/>
      <c r="E46" s="811"/>
      <c r="F46" s="811"/>
      <c r="G46" s="811"/>
      <c r="H46" s="811"/>
      <c r="I46" s="811"/>
      <c r="J46" s="812"/>
      <c r="K46" s="864"/>
      <c r="L46" s="811"/>
      <c r="M46" s="811"/>
      <c r="N46" s="811"/>
      <c r="O46" s="811"/>
      <c r="P46" s="811"/>
      <c r="Q46" s="816"/>
    </row>
    <row r="47" spans="1:17">
      <c r="A47" s="826"/>
      <c r="B47" s="826"/>
      <c r="C47" s="826"/>
      <c r="D47" s="807" t="s">
        <v>432</v>
      </c>
      <c r="E47" s="827">
        <f t="shared" ref="E47:I48" si="8">SUM(E42,E38,E34,E26,E30,E22,E18,E14,E10,E6)</f>
        <v>0</v>
      </c>
      <c r="F47" s="827">
        <f t="shared" si="8"/>
        <v>0</v>
      </c>
      <c r="G47" s="827">
        <f t="shared" si="8"/>
        <v>0</v>
      </c>
      <c r="H47" s="827">
        <f t="shared" si="8"/>
        <v>0</v>
      </c>
      <c r="I47" s="827">
        <f t="shared" si="8"/>
        <v>0</v>
      </c>
      <c r="J47" s="828">
        <f t="shared" si="0"/>
        <v>0</v>
      </c>
      <c r="K47" s="864"/>
      <c r="L47" s="827">
        <f>SUM(L6+L10+L14+L18+L22+L26+L30+L34+L38+L42)</f>
        <v>0</v>
      </c>
      <c r="M47" s="827">
        <f t="shared" ref="M47:P47" si="9">SUM(M6+M10+M14+M18+M22+M26+M30+M34+M38+M42)</f>
        <v>0</v>
      </c>
      <c r="N47" s="827">
        <f t="shared" si="9"/>
        <v>0</v>
      </c>
      <c r="O47" s="827">
        <f t="shared" si="9"/>
        <v>0</v>
      </c>
      <c r="P47" s="827">
        <f t="shared" si="9"/>
        <v>0</v>
      </c>
      <c r="Q47" s="829">
        <f>SUM(L47:P47)</f>
        <v>0</v>
      </c>
    </row>
    <row r="48" spans="1:17">
      <c r="A48" s="826"/>
      <c r="B48" s="826"/>
      <c r="C48" s="826"/>
      <c r="D48" s="807" t="s">
        <v>364</v>
      </c>
      <c r="E48" s="827">
        <f t="shared" si="8"/>
        <v>0</v>
      </c>
      <c r="F48" s="827">
        <f t="shared" si="8"/>
        <v>0</v>
      </c>
      <c r="G48" s="827">
        <f t="shared" si="8"/>
        <v>0</v>
      </c>
      <c r="H48" s="827">
        <f t="shared" si="8"/>
        <v>0</v>
      </c>
      <c r="I48" s="827">
        <f t="shared" si="8"/>
        <v>0</v>
      </c>
      <c r="J48" s="828">
        <f t="shared" si="0"/>
        <v>0</v>
      </c>
      <c r="K48" s="864"/>
      <c r="L48" s="813"/>
      <c r="M48" s="813"/>
      <c r="N48" s="813"/>
      <c r="O48" s="813"/>
      <c r="P48" s="813"/>
      <c r="Q48" s="801"/>
    </row>
    <row r="49" spans="1:17">
      <c r="A49" s="826"/>
      <c r="B49" s="826"/>
      <c r="C49" s="826"/>
      <c r="D49" s="807" t="s">
        <v>430</v>
      </c>
      <c r="E49" s="827">
        <f>SUM(E44+E40+E36+E32+E28+E24+E20+E16+E12+E8)</f>
        <v>0</v>
      </c>
      <c r="F49" s="827">
        <f>SUM(F44+F40+F36+F32+F28+F24+F20+F16+F12+F8)</f>
        <v>0</v>
      </c>
      <c r="G49" s="827">
        <f>SUM(G44+G40+G36+G32+G28+G24+G20+G16+G12+G8)</f>
        <v>0</v>
      </c>
      <c r="H49" s="827">
        <f>SUM(H44+H40+H36+H32+H28+H24+H20+H16+H12+H8)</f>
        <v>0</v>
      </c>
      <c r="I49" s="827">
        <f>SUM(I44+I40+I36+I32+I28+I24+I20+I16+I12+I8)</f>
        <v>0</v>
      </c>
      <c r="J49" s="828">
        <f>SUM(E49:I49)</f>
        <v>0</v>
      </c>
      <c r="K49" s="864"/>
      <c r="L49" s="813"/>
      <c r="M49" s="813"/>
      <c r="N49" s="813"/>
      <c r="O49" s="813"/>
      <c r="P49" s="813"/>
      <c r="Q49" s="801"/>
    </row>
    <row r="50" spans="1:17">
      <c r="A50" s="826"/>
      <c r="B50" s="826"/>
      <c r="C50" s="826"/>
      <c r="D50" s="830" t="s">
        <v>437</v>
      </c>
      <c r="E50" s="827">
        <f>SUM(E47:E48)</f>
        <v>0</v>
      </c>
      <c r="F50" s="827">
        <f t="shared" ref="F50:I50" si="10">SUM(F47:F48)</f>
        <v>0</v>
      </c>
      <c r="G50" s="827">
        <f t="shared" si="10"/>
        <v>0</v>
      </c>
      <c r="H50" s="827">
        <f t="shared" si="10"/>
        <v>0</v>
      </c>
      <c r="I50" s="827">
        <f t="shared" si="10"/>
        <v>0</v>
      </c>
      <c r="J50" s="828">
        <f t="shared" si="0"/>
        <v>0</v>
      </c>
      <c r="K50" s="864"/>
      <c r="L50" s="813"/>
      <c r="M50" s="813"/>
      <c r="N50" s="813"/>
      <c r="O50" s="813"/>
      <c r="P50" s="813"/>
      <c r="Q50" s="801"/>
    </row>
    <row r="51" spans="1:17">
      <c r="A51" s="826"/>
      <c r="B51" s="826"/>
      <c r="C51" s="826"/>
      <c r="K51" s="864"/>
      <c r="L51" s="813"/>
      <c r="M51" s="813"/>
      <c r="N51" s="813"/>
      <c r="O51" s="813"/>
      <c r="P51" s="813"/>
      <c r="Q51" s="801"/>
    </row>
    <row r="52" spans="1:17">
      <c r="A52" s="826"/>
      <c r="B52" s="826"/>
      <c r="C52" s="1080" t="s">
        <v>433</v>
      </c>
      <c r="D52" s="1080"/>
      <c r="E52" s="827">
        <f>SUM(E50-E49)</f>
        <v>0</v>
      </c>
      <c r="F52" s="827">
        <f>SUM(F50-F49)</f>
        <v>0</v>
      </c>
      <c r="G52" s="827">
        <f>SUM(G50-G49)</f>
        <v>0</v>
      </c>
      <c r="H52" s="827">
        <f>SUM(H50-H49)</f>
        <v>0</v>
      </c>
      <c r="I52" s="827">
        <f>SUM(I50-I49)</f>
        <v>0</v>
      </c>
      <c r="J52" s="828">
        <f t="shared" si="0"/>
        <v>0</v>
      </c>
      <c r="K52" s="864"/>
      <c r="L52" s="813"/>
      <c r="M52" s="813"/>
      <c r="N52" s="813"/>
      <c r="O52" s="813"/>
      <c r="P52" s="813"/>
      <c r="Q52" s="801"/>
    </row>
    <row r="53" spans="1:17">
      <c r="A53" s="826"/>
      <c r="B53" s="826"/>
      <c r="C53" s="826"/>
      <c r="D53" s="809"/>
      <c r="E53" s="826"/>
      <c r="F53" s="826"/>
      <c r="G53" s="826"/>
      <c r="H53" s="826"/>
      <c r="I53" s="826"/>
      <c r="J53" s="826"/>
      <c r="K53" s="826"/>
      <c r="L53" s="826"/>
      <c r="M53" s="826"/>
      <c r="N53" s="826"/>
      <c r="O53" s="826"/>
      <c r="P53" s="826"/>
      <c r="Q53" s="801"/>
    </row>
  </sheetData>
  <mergeCells count="24">
    <mergeCell ref="B38:B41"/>
    <mergeCell ref="C38:C41"/>
    <mergeCell ref="B42:B45"/>
    <mergeCell ref="C42:C45"/>
    <mergeCell ref="C52:D52"/>
    <mergeCell ref="B26:B29"/>
    <mergeCell ref="C26:C29"/>
    <mergeCell ref="B30:B33"/>
    <mergeCell ref="C30:C33"/>
    <mergeCell ref="B34:B37"/>
    <mergeCell ref="C34:C37"/>
    <mergeCell ref="B14:B17"/>
    <mergeCell ref="C14:C17"/>
    <mergeCell ref="B18:B21"/>
    <mergeCell ref="C18:C21"/>
    <mergeCell ref="B22:B25"/>
    <mergeCell ref="C22:C25"/>
    <mergeCell ref="B10:B13"/>
    <mergeCell ref="C10:C13"/>
    <mergeCell ref="A1:P1"/>
    <mergeCell ref="A2:P2"/>
    <mergeCell ref="L4:P4"/>
    <mergeCell ref="B6:B9"/>
    <mergeCell ref="C6:C9"/>
  </mergeCells>
  <pageMargins left="0.7" right="0.7" top="0.75" bottom="0.75" header="0.3" footer="0.3"/>
  <ignoredErrors>
    <ignoredError sqref="J6:K6 E10:K41 F50:Q50 E45:K45 J42:J44 J7:J8 Q6 Q9:Q42 Q45 J9:K9 E47:K47 M47:Q47 E48:Q48 F52:Q52 K51:Q51" unlockedFormula="1"/>
    <ignoredError sqref="L45:P45 L9:P41 L6:P6" formulaRange="1" unlockedFormula="1"/>
    <ignoredError sqref="L7:P8 L42:P44"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C000"/>
  </sheetPr>
  <dimension ref="A2:AW198"/>
  <sheetViews>
    <sheetView topLeftCell="A15" zoomScale="80" zoomScaleNormal="80" workbookViewId="0">
      <selection activeCell="Y206" sqref="Y206"/>
    </sheetView>
  </sheetViews>
  <sheetFormatPr defaultColWidth="8.69921875" defaultRowHeight="13.8" outlineLevelCol="1"/>
  <cols>
    <col min="1" max="1" width="56.69921875" style="301" customWidth="1"/>
    <col min="2" max="2" width="10.5" style="301" customWidth="1"/>
    <col min="3" max="3" width="11.5" style="301" customWidth="1"/>
    <col min="4" max="4" width="2.5" style="326" customWidth="1"/>
    <col min="5" max="5" width="6.796875" style="326" customWidth="1"/>
    <col min="6" max="6" width="6.69921875" style="326" customWidth="1"/>
    <col min="7" max="7" width="12.3984375" style="300" bestFit="1" customWidth="1"/>
    <col min="8" max="8" width="9.69921875" style="300" customWidth="1"/>
    <col min="9" max="9" width="2.5" style="326" customWidth="1"/>
    <col min="10" max="10" width="6.19921875" style="326" customWidth="1" outlineLevel="1"/>
    <col min="11" max="11" width="6.59765625" style="326" customWidth="1" outlineLevel="1"/>
    <col min="12" max="12" width="12.3984375" style="300" customWidth="1" outlineLevel="1"/>
    <col min="13" max="13" width="10" style="300" customWidth="1" outlineLevel="1"/>
    <col min="14" max="14" width="2.5" style="326" customWidth="1"/>
    <col min="15" max="15" width="5.69921875" style="326" customWidth="1" outlineLevel="1"/>
    <col min="16" max="16" width="6.59765625" style="326" customWidth="1" outlineLevel="1"/>
    <col min="17" max="17" width="12.3984375" style="300" customWidth="1" outlineLevel="1"/>
    <col min="18" max="18" width="10.09765625" style="300" customWidth="1" outlineLevel="1"/>
    <col min="19" max="19" width="2.5" style="326" customWidth="1"/>
    <col min="20" max="20" width="5.69921875" style="326" customWidth="1" outlineLevel="1"/>
    <col min="21" max="21" width="6.59765625" style="326" customWidth="1" outlineLevel="1"/>
    <col min="22" max="22" width="12.3984375" style="300" customWidth="1" outlineLevel="1"/>
    <col min="23" max="23" width="10.19921875" style="300" customWidth="1" outlineLevel="1"/>
    <col min="24" max="24" width="2.5" style="326" customWidth="1"/>
    <col min="25" max="25" width="5.69921875" style="326" customWidth="1" outlineLevel="1"/>
    <col min="26" max="26" width="6.59765625" style="326" customWidth="1" outlineLevel="1"/>
    <col min="27" max="27" width="12.3984375" style="300" customWidth="1" outlineLevel="1"/>
    <col min="28" max="28" width="10.3984375" style="300" customWidth="1" outlineLevel="1"/>
    <col min="29" max="29" width="2.5" style="326" customWidth="1"/>
    <col min="30" max="30" width="10.3984375" style="301" bestFit="1" customWidth="1" collapsed="1"/>
    <col min="31" max="31" width="13.09765625" style="448" customWidth="1"/>
    <col min="32" max="32" width="2.5" style="326" customWidth="1"/>
    <col min="33" max="33" width="15" style="348" customWidth="1"/>
    <col min="34" max="34" width="2" style="301" customWidth="1"/>
    <col min="35" max="35" width="6.296875" style="301" customWidth="1"/>
    <col min="36" max="37" width="8.69921875" style="301"/>
    <col min="38" max="38" width="1.59765625" style="301" customWidth="1"/>
    <col min="39" max="40" width="8.69921875" style="301"/>
    <col min="41" max="41" width="2.19921875" style="301" customWidth="1"/>
    <col min="42" max="43" width="8.69921875" style="301"/>
    <col min="44" max="44" width="2.19921875" style="301" customWidth="1"/>
    <col min="45" max="46" width="8.69921875" style="301"/>
    <col min="47" max="47" width="2.19921875" style="301" customWidth="1"/>
    <col min="48" max="16384" width="8.69921875" style="301"/>
  </cols>
  <sheetData>
    <row r="2" spans="1:49" ht="15.6">
      <c r="A2" s="1051" t="s">
        <v>184</v>
      </c>
      <c r="B2" s="1051"/>
      <c r="C2" s="1038"/>
      <c r="D2" s="1035"/>
      <c r="E2" s="1035"/>
      <c r="F2" s="1035"/>
      <c r="G2" s="1035"/>
      <c r="H2" s="1035"/>
      <c r="I2" s="1035"/>
      <c r="J2" s="301"/>
      <c r="L2" s="328"/>
      <c r="M2" s="328"/>
      <c r="Q2" s="328"/>
      <c r="R2" s="328"/>
      <c r="V2" s="328"/>
      <c r="W2" s="328"/>
      <c r="AA2" s="328"/>
      <c r="AB2" s="328"/>
      <c r="AE2" s="326"/>
    </row>
    <row r="3" spans="1:49" ht="15.6">
      <c r="A3" s="1051" t="s">
        <v>187</v>
      </c>
      <c r="B3" s="1051"/>
      <c r="C3" s="1038"/>
      <c r="D3" s="1035"/>
      <c r="E3" s="1035"/>
      <c r="F3" s="1035"/>
      <c r="G3" s="1035"/>
      <c r="H3" s="1035"/>
      <c r="I3" s="1035"/>
      <c r="J3" s="301"/>
      <c r="L3" s="328"/>
      <c r="M3" s="328"/>
      <c r="Q3" s="328"/>
      <c r="R3" s="328"/>
      <c r="V3" s="328"/>
      <c r="W3" s="328"/>
      <c r="AA3" s="328"/>
      <c r="AB3" s="328"/>
      <c r="AE3" s="326"/>
    </row>
    <row r="4" spans="1:49" ht="15.6">
      <c r="A4" s="557"/>
      <c r="B4" s="557"/>
      <c r="C4" s="388"/>
      <c r="D4" s="388"/>
      <c r="E4" s="388"/>
      <c r="F4" s="388"/>
      <c r="G4" s="388"/>
      <c r="H4" s="388"/>
      <c r="I4" s="388"/>
      <c r="J4" s="301"/>
      <c r="K4" s="301"/>
      <c r="L4" s="301"/>
      <c r="M4" s="301"/>
      <c r="N4" s="301"/>
      <c r="O4" s="301"/>
      <c r="P4" s="301"/>
      <c r="Q4" s="301"/>
      <c r="R4" s="301"/>
      <c r="S4" s="301"/>
      <c r="T4" s="301"/>
      <c r="U4" s="301"/>
      <c r="V4" s="301"/>
      <c r="W4" s="301"/>
      <c r="X4" s="301"/>
      <c r="Y4" s="301"/>
      <c r="Z4" s="301"/>
      <c r="AA4" s="301"/>
      <c r="AB4" s="301"/>
      <c r="AC4" s="301"/>
      <c r="AE4" s="301"/>
      <c r="AF4" s="301"/>
      <c r="AG4" s="301"/>
    </row>
    <row r="5" spans="1:49" ht="15.6">
      <c r="A5" s="1051" t="s">
        <v>186</v>
      </c>
      <c r="B5" s="1051"/>
      <c r="C5" s="1048"/>
      <c r="D5" s="1049"/>
      <c r="E5" s="1049"/>
      <c r="F5" s="1049"/>
      <c r="G5" s="1049"/>
      <c r="H5" s="1049"/>
      <c r="I5" s="1049"/>
      <c r="J5" s="559"/>
      <c r="L5" s="328"/>
      <c r="M5" s="328"/>
      <c r="Q5" s="328"/>
      <c r="R5" s="328"/>
      <c r="V5" s="328"/>
      <c r="W5" s="328"/>
      <c r="AA5" s="328"/>
      <c r="AB5" s="328"/>
      <c r="AE5" s="326"/>
    </row>
    <row r="6" spans="1:49" ht="15.6">
      <c r="A6" s="1051" t="s">
        <v>13</v>
      </c>
      <c r="B6" s="1051"/>
      <c r="C6" s="1038"/>
      <c r="D6" s="1035"/>
      <c r="E6" s="1035"/>
      <c r="F6" s="1035"/>
      <c r="G6" s="1035"/>
      <c r="H6" s="1035"/>
      <c r="I6" s="1035"/>
      <c r="J6" s="328"/>
      <c r="L6" s="328"/>
      <c r="M6" s="328"/>
      <c r="Q6" s="328"/>
      <c r="R6" s="328"/>
      <c r="V6" s="328"/>
      <c r="W6" s="328"/>
      <c r="AA6" s="328"/>
      <c r="AB6" s="328"/>
      <c r="AE6" s="326"/>
    </row>
    <row r="7" spans="1:49" s="388" customFormat="1" ht="15.6">
      <c r="A7" s="557"/>
      <c r="B7" s="557"/>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560"/>
      <c r="AJ7" s="560"/>
      <c r="AK7" s="301"/>
      <c r="AL7" s="301"/>
      <c r="AM7" s="301"/>
      <c r="AN7" s="301"/>
      <c r="AO7" s="301"/>
      <c r="AP7" s="301"/>
      <c r="AQ7" s="301"/>
      <c r="AR7" s="301"/>
      <c r="AS7" s="301"/>
      <c r="AT7" s="301"/>
      <c r="AU7" s="301"/>
      <c r="AV7" s="301"/>
      <c r="AW7" s="301"/>
    </row>
    <row r="8" spans="1:49" ht="15.6">
      <c r="A8" s="1051" t="s">
        <v>9</v>
      </c>
      <c r="B8" s="1051"/>
      <c r="C8" s="1039"/>
      <c r="D8" s="1040"/>
      <c r="E8" s="1040"/>
      <c r="F8" s="1040"/>
      <c r="G8" s="1040"/>
      <c r="H8" s="1040"/>
      <c r="I8" s="1040"/>
      <c r="J8" s="301"/>
      <c r="L8" s="328"/>
      <c r="M8" s="328"/>
      <c r="Q8" s="328"/>
      <c r="R8" s="328"/>
      <c r="V8" s="328"/>
      <c r="W8" s="328"/>
      <c r="AA8" s="328"/>
      <c r="AB8" s="328"/>
      <c r="AE8" s="326"/>
    </row>
    <row r="9" spans="1:49" ht="15.6">
      <c r="A9" s="1051" t="s">
        <v>185</v>
      </c>
      <c r="B9" s="1051"/>
      <c r="C9" s="787"/>
      <c r="D9" s="301"/>
      <c r="E9" s="1035"/>
      <c r="F9" s="1035"/>
      <c r="G9" s="1035"/>
      <c r="H9" s="1035"/>
      <c r="I9" s="1035"/>
      <c r="J9" s="328"/>
      <c r="L9" s="328"/>
      <c r="M9" s="328"/>
      <c r="Q9" s="328"/>
      <c r="R9" s="328"/>
      <c r="V9" s="328"/>
      <c r="W9" s="328"/>
      <c r="AA9" s="328"/>
      <c r="AB9" s="328"/>
      <c r="AE9" s="326"/>
    </row>
    <row r="10" spans="1:49" ht="15.6">
      <c r="A10" s="557"/>
      <c r="B10" s="557"/>
      <c r="C10" s="388"/>
      <c r="D10" s="388"/>
      <c r="E10" s="388"/>
      <c r="F10" s="388"/>
      <c r="G10" s="388"/>
      <c r="H10" s="388"/>
      <c r="I10" s="388"/>
      <c r="J10" s="301"/>
      <c r="K10" s="301"/>
      <c r="L10" s="301"/>
      <c r="M10" s="301"/>
      <c r="N10" s="301"/>
      <c r="O10" s="301"/>
      <c r="P10" s="301"/>
      <c r="Q10" s="301"/>
      <c r="R10" s="301"/>
      <c r="S10" s="301"/>
      <c r="T10" s="301"/>
      <c r="U10" s="301"/>
      <c r="V10" s="301"/>
      <c r="W10" s="301"/>
      <c r="X10" s="301"/>
      <c r="Y10" s="301"/>
      <c r="Z10" s="301"/>
      <c r="AA10" s="301"/>
      <c r="AB10" s="301"/>
      <c r="AC10" s="301"/>
      <c r="AE10" s="301"/>
      <c r="AF10" s="301"/>
      <c r="AG10" s="301"/>
    </row>
    <row r="13" spans="1:49">
      <c r="A13" s="299"/>
      <c r="B13" s="383"/>
      <c r="C13" s="299"/>
    </row>
    <row r="14" spans="1:49">
      <c r="A14" s="388"/>
      <c r="B14" s="388"/>
      <c r="C14" s="388"/>
      <c r="D14" s="389"/>
      <c r="E14" s="389"/>
      <c r="F14" s="389"/>
      <c r="G14" s="389"/>
      <c r="H14" s="389"/>
      <c r="I14" s="388"/>
      <c r="J14" s="389"/>
      <c r="K14" s="389"/>
      <c r="L14" s="389"/>
      <c r="M14" s="389"/>
      <c r="N14" s="388"/>
      <c r="O14" s="389"/>
      <c r="P14" s="389"/>
      <c r="Q14" s="389"/>
      <c r="R14" s="389"/>
      <c r="S14" s="388"/>
      <c r="T14" s="389"/>
      <c r="U14" s="389"/>
      <c r="V14" s="389"/>
      <c r="W14" s="389"/>
      <c r="X14" s="388"/>
      <c r="Y14" s="389"/>
      <c r="Z14" s="389"/>
      <c r="AA14" s="389"/>
      <c r="AB14" s="389"/>
      <c r="AC14" s="388"/>
      <c r="AD14" s="335"/>
      <c r="AE14" s="335"/>
      <c r="AF14" s="388"/>
      <c r="AG14" s="335"/>
    </row>
    <row r="15" spans="1:49">
      <c r="A15" s="388"/>
      <c r="B15" s="388"/>
      <c r="C15" s="388"/>
      <c r="D15" s="389"/>
      <c r="E15" s="389"/>
      <c r="F15" s="389"/>
      <c r="G15" s="839" t="s">
        <v>215</v>
      </c>
      <c r="H15" s="389"/>
      <c r="I15" s="388"/>
      <c r="J15" s="389"/>
      <c r="K15" s="389"/>
      <c r="L15" s="839" t="s">
        <v>215</v>
      </c>
      <c r="M15" s="389"/>
      <c r="N15" s="388"/>
      <c r="O15" s="389"/>
      <c r="P15" s="389"/>
      <c r="Q15" s="839" t="s">
        <v>215</v>
      </c>
      <c r="R15" s="389"/>
      <c r="S15" s="388"/>
      <c r="T15" s="389"/>
      <c r="U15" s="389"/>
      <c r="V15" s="839" t="s">
        <v>215</v>
      </c>
      <c r="W15" s="389"/>
      <c r="X15" s="388"/>
      <c r="Y15" s="389"/>
      <c r="Z15" s="389"/>
      <c r="AA15" s="839" t="s">
        <v>215</v>
      </c>
      <c r="AB15" s="389"/>
      <c r="AC15" s="388"/>
      <c r="AD15" s="335"/>
      <c r="AE15" s="335"/>
      <c r="AF15" s="388"/>
      <c r="AG15" s="335"/>
      <c r="AM15" s="1062" t="s">
        <v>435</v>
      </c>
      <c r="AN15" s="1062"/>
      <c r="AO15" s="1062"/>
      <c r="AP15" s="1062"/>
      <c r="AQ15" s="1062"/>
      <c r="AR15" s="1062"/>
      <c r="AS15" s="1062"/>
      <c r="AT15" s="1062"/>
      <c r="AU15" s="1062"/>
      <c r="AV15" s="1062"/>
      <c r="AW15" s="1062"/>
    </row>
    <row r="16" spans="1:49" ht="51" customHeight="1">
      <c r="A16" s="1046" t="s">
        <v>360</v>
      </c>
      <c r="B16" s="1046"/>
      <c r="D16" s="329"/>
      <c r="E16" s="774" t="s">
        <v>160</v>
      </c>
      <c r="F16" s="385" t="s">
        <v>161</v>
      </c>
      <c r="G16" s="386" t="s">
        <v>126</v>
      </c>
      <c r="H16" s="384" t="s">
        <v>122</v>
      </c>
      <c r="I16" s="329"/>
      <c r="J16" s="386" t="s">
        <v>160</v>
      </c>
      <c r="K16" s="385" t="s">
        <v>161</v>
      </c>
      <c r="L16" s="386" t="s">
        <v>123</v>
      </c>
      <c r="M16" s="385" t="s">
        <v>125</v>
      </c>
      <c r="N16" s="329"/>
      <c r="O16" s="386" t="s">
        <v>160</v>
      </c>
      <c r="P16" s="385" t="s">
        <v>161</v>
      </c>
      <c r="Q16" s="386" t="s">
        <v>124</v>
      </c>
      <c r="R16" s="385" t="s">
        <v>119</v>
      </c>
      <c r="S16" s="329"/>
      <c r="T16" s="386" t="s">
        <v>160</v>
      </c>
      <c r="U16" s="385" t="s">
        <v>161</v>
      </c>
      <c r="V16" s="386" t="s">
        <v>132</v>
      </c>
      <c r="W16" s="385" t="s">
        <v>120</v>
      </c>
      <c r="X16" s="329"/>
      <c r="Y16" s="386" t="s">
        <v>160</v>
      </c>
      <c r="Z16" s="385" t="s">
        <v>161</v>
      </c>
      <c r="AA16" s="386" t="s">
        <v>133</v>
      </c>
      <c r="AB16" s="385" t="s">
        <v>121</v>
      </c>
      <c r="AC16" s="569"/>
      <c r="AD16" s="594" t="s">
        <v>143</v>
      </c>
      <c r="AE16" s="385" t="s">
        <v>48</v>
      </c>
      <c r="AF16" s="329"/>
      <c r="AG16" s="595" t="s">
        <v>11</v>
      </c>
      <c r="AH16" s="387"/>
      <c r="AI16" s="306"/>
      <c r="AJ16" s="1081" t="str">
        <f>G15</f>
        <v>FYxx-xx</v>
      </c>
      <c r="AK16" s="1081"/>
      <c r="AL16" s="644"/>
      <c r="AM16" s="1081" t="str">
        <f>L15</f>
        <v>FYxx-xx</v>
      </c>
      <c r="AN16" s="1081"/>
      <c r="AO16" s="645"/>
      <c r="AP16" s="1081" t="str">
        <f>Q15</f>
        <v>FYxx-xx</v>
      </c>
      <c r="AQ16" s="1081"/>
      <c r="AR16" s="645"/>
      <c r="AS16" s="1081" t="str">
        <f>V15</f>
        <v>FYxx-xx</v>
      </c>
      <c r="AT16" s="1081"/>
      <c r="AU16" s="645"/>
      <c r="AV16" s="1081" t="str">
        <f>AA15</f>
        <v>FYxx-xx</v>
      </c>
      <c r="AW16" s="1081"/>
    </row>
    <row r="17" spans="1:49" ht="27.6">
      <c r="A17" s="307" t="s">
        <v>0</v>
      </c>
      <c r="B17" s="412" t="s">
        <v>32</v>
      </c>
      <c r="C17" s="412" t="s">
        <v>117</v>
      </c>
      <c r="D17" s="347"/>
      <c r="E17" s="1084" t="s">
        <v>154</v>
      </c>
      <c r="F17" s="1085"/>
      <c r="G17" s="1085"/>
      <c r="H17" s="1086"/>
      <c r="I17" s="347"/>
      <c r="J17" s="1084" t="s">
        <v>155</v>
      </c>
      <c r="K17" s="1085" t="s">
        <v>155</v>
      </c>
      <c r="L17" s="1085"/>
      <c r="M17" s="1086"/>
      <c r="N17" s="347"/>
      <c r="O17" s="1084" t="s">
        <v>156</v>
      </c>
      <c r="P17" s="1085" t="s">
        <v>156</v>
      </c>
      <c r="Q17" s="1085"/>
      <c r="R17" s="1086"/>
      <c r="S17" s="347"/>
      <c r="T17" s="1084" t="s">
        <v>157</v>
      </c>
      <c r="U17" s="1085" t="s">
        <v>157</v>
      </c>
      <c r="V17" s="1085"/>
      <c r="W17" s="1086"/>
      <c r="X17" s="347"/>
      <c r="Y17" s="1084" t="s">
        <v>158</v>
      </c>
      <c r="Z17" s="1085" t="s">
        <v>158</v>
      </c>
      <c r="AA17" s="1085"/>
      <c r="AB17" s="1086"/>
      <c r="AC17" s="570"/>
      <c r="AD17" s="441"/>
      <c r="AE17" s="430"/>
      <c r="AF17" s="347"/>
      <c r="AG17" s="431"/>
      <c r="AH17" s="387"/>
      <c r="AJ17" s="412" t="s">
        <v>32</v>
      </c>
      <c r="AK17" s="412" t="s">
        <v>117</v>
      </c>
      <c r="AL17" s="646"/>
      <c r="AM17" s="412" t="s">
        <v>32</v>
      </c>
      <c r="AN17" s="412" t="s">
        <v>117</v>
      </c>
      <c r="AO17" s="648"/>
      <c r="AP17" s="412" t="s">
        <v>32</v>
      </c>
      <c r="AQ17" s="412" t="s">
        <v>117</v>
      </c>
      <c r="AR17" s="649"/>
      <c r="AS17" s="412" t="s">
        <v>32</v>
      </c>
      <c r="AT17" s="412" t="s">
        <v>117</v>
      </c>
      <c r="AU17" s="650"/>
      <c r="AV17" s="412" t="s">
        <v>32</v>
      </c>
      <c r="AW17" s="412" t="s">
        <v>117</v>
      </c>
    </row>
    <row r="18" spans="1:49">
      <c r="A18" s="601" t="s">
        <v>211</v>
      </c>
      <c r="B18" s="601"/>
      <c r="C18" s="601"/>
      <c r="D18" s="436"/>
      <c r="E18" s="640"/>
      <c r="F18" s="638"/>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641"/>
      <c r="AF18" s="601"/>
      <c r="AG18" s="601"/>
      <c r="AH18" s="387"/>
      <c r="AJ18" s="602"/>
      <c r="AK18" s="602"/>
      <c r="AL18" s="646"/>
      <c r="AM18" s="602"/>
      <c r="AN18" s="602"/>
      <c r="AO18" s="648"/>
      <c r="AP18" s="602"/>
      <c r="AQ18" s="602"/>
      <c r="AR18" s="649"/>
      <c r="AS18" s="602"/>
      <c r="AT18" s="602"/>
      <c r="AU18" s="650"/>
      <c r="AV18" s="602"/>
      <c r="AW18" s="602"/>
    </row>
    <row r="19" spans="1:49">
      <c r="A19" s="311"/>
      <c r="B19" s="312"/>
      <c r="C19" s="312">
        <f t="shared" ref="C19:C23" si="0">B19/9*3</f>
        <v>0</v>
      </c>
      <c r="D19" s="347"/>
      <c r="E19" s="657"/>
      <c r="F19" s="658"/>
      <c r="G19" s="464">
        <f>AJ19*E19</f>
        <v>0</v>
      </c>
      <c r="H19" s="465">
        <f>AJ19*F19</f>
        <v>0</v>
      </c>
      <c r="I19" s="466"/>
      <c r="J19" s="657"/>
      <c r="K19" s="658"/>
      <c r="L19" s="467">
        <f>AM19*J19</f>
        <v>0</v>
      </c>
      <c r="M19" s="468">
        <f>AM19*K19</f>
        <v>0</v>
      </c>
      <c r="N19" s="466"/>
      <c r="O19" s="657"/>
      <c r="P19" s="658"/>
      <c r="Q19" s="464">
        <f>AP19*O19</f>
        <v>0</v>
      </c>
      <c r="R19" s="468">
        <f>AP19*P19</f>
        <v>0</v>
      </c>
      <c r="S19" s="466"/>
      <c r="T19" s="657"/>
      <c r="U19" s="658"/>
      <c r="V19" s="464">
        <f>AS19*T19</f>
        <v>0</v>
      </c>
      <c r="W19" s="468">
        <f>AS19*U19</f>
        <v>0</v>
      </c>
      <c r="X19" s="466"/>
      <c r="Y19" s="657"/>
      <c r="Z19" s="658"/>
      <c r="AA19" s="464">
        <f>AV19*Y19</f>
        <v>0</v>
      </c>
      <c r="AB19" s="468">
        <f>AV19*Z19</f>
        <v>0</v>
      </c>
      <c r="AC19" s="570"/>
      <c r="AD19" s="589">
        <f>SUM(G19+L19+Q19+V19+AA19)</f>
        <v>0</v>
      </c>
      <c r="AE19" s="468">
        <f>SUM(H19+M19+R19+W19+AB19)</f>
        <v>0</v>
      </c>
      <c r="AF19" s="466"/>
      <c r="AG19" s="589">
        <f>SUM(AD19:AE19)</f>
        <v>0</v>
      </c>
      <c r="AH19" s="387"/>
      <c r="AJ19" s="840">
        <f>B19</f>
        <v>0</v>
      </c>
      <c r="AK19" s="840">
        <f t="shared" ref="AK19:AK23" si="1">AJ19/9*3</f>
        <v>0</v>
      </c>
      <c r="AL19" s="841"/>
      <c r="AM19" s="840">
        <f>AJ19*1.03</f>
        <v>0</v>
      </c>
      <c r="AN19" s="840">
        <f>AM19/9*3</f>
        <v>0</v>
      </c>
      <c r="AO19" s="842"/>
      <c r="AP19" s="840">
        <f>AM19*1.03</f>
        <v>0</v>
      </c>
      <c r="AQ19" s="840">
        <f>AP19/9*3</f>
        <v>0</v>
      </c>
      <c r="AR19" s="843"/>
      <c r="AS19" s="840">
        <f>AP19*1.03</f>
        <v>0</v>
      </c>
      <c r="AT19" s="840">
        <f>AS19/9*3</f>
        <v>0</v>
      </c>
      <c r="AU19" s="844"/>
      <c r="AV19" s="840">
        <f>AS19*1.03</f>
        <v>0</v>
      </c>
      <c r="AW19" s="840">
        <f t="shared" ref="AW19:AW23" si="2">AV19/9*3</f>
        <v>0</v>
      </c>
    </row>
    <row r="20" spans="1:49">
      <c r="A20" s="311"/>
      <c r="B20" s="312"/>
      <c r="C20" s="312">
        <f t="shared" si="0"/>
        <v>0</v>
      </c>
      <c r="D20" s="347"/>
      <c r="E20" s="657"/>
      <c r="F20" s="658"/>
      <c r="G20" s="464">
        <f t="shared" ref="G20:G23" si="3">AJ20*E20</f>
        <v>0</v>
      </c>
      <c r="H20" s="465">
        <f t="shared" ref="H20:H23" si="4">AJ20*F20</f>
        <v>0</v>
      </c>
      <c r="I20" s="466"/>
      <c r="J20" s="657"/>
      <c r="K20" s="658"/>
      <c r="L20" s="467">
        <f t="shared" ref="L20:L23" si="5">AM20*J20</f>
        <v>0</v>
      </c>
      <c r="M20" s="468">
        <f t="shared" ref="M20:M23" si="6">AM20*K20</f>
        <v>0</v>
      </c>
      <c r="N20" s="466"/>
      <c r="O20" s="657"/>
      <c r="P20" s="658"/>
      <c r="Q20" s="464">
        <f t="shared" ref="Q20:Q23" si="7">AP20*O20</f>
        <v>0</v>
      </c>
      <c r="R20" s="468">
        <f t="shared" ref="R20:R23" si="8">AP20*P20</f>
        <v>0</v>
      </c>
      <c r="S20" s="466"/>
      <c r="T20" s="657"/>
      <c r="U20" s="658"/>
      <c r="V20" s="464">
        <f t="shared" ref="V20:V23" si="9">AS20*T20</f>
        <v>0</v>
      </c>
      <c r="W20" s="468">
        <f t="shared" ref="W20:W23" si="10">AS20*U20</f>
        <v>0</v>
      </c>
      <c r="X20" s="466"/>
      <c r="Y20" s="657"/>
      <c r="Z20" s="658"/>
      <c r="AA20" s="464">
        <f t="shared" ref="AA20:AA23" si="11">AV20*Y20</f>
        <v>0</v>
      </c>
      <c r="AB20" s="468">
        <f t="shared" ref="AB20:AB23" si="12">AV20*Z20</f>
        <v>0</v>
      </c>
      <c r="AC20" s="570"/>
      <c r="AD20" s="589">
        <f t="shared" ref="AD20:AD23" si="13">SUM(G20+L20+Q20+V20+AA20)</f>
        <v>0</v>
      </c>
      <c r="AE20" s="468">
        <f t="shared" ref="AE20:AE23" si="14">SUM(H20+M20+R20+W20+AB20)</f>
        <v>0</v>
      </c>
      <c r="AF20" s="466"/>
      <c r="AG20" s="589">
        <f t="shared" ref="AG20:AG23" si="15">SUM(AD20:AE20)</f>
        <v>0</v>
      </c>
      <c r="AH20" s="387"/>
      <c r="AJ20" s="840">
        <f t="shared" ref="AJ20:AJ23" si="16">B20</f>
        <v>0</v>
      </c>
      <c r="AK20" s="840">
        <f t="shared" si="1"/>
        <v>0</v>
      </c>
      <c r="AL20" s="841"/>
      <c r="AM20" s="840">
        <f t="shared" ref="AM20:AM23" si="17">AJ20*1.03</f>
        <v>0</v>
      </c>
      <c r="AN20" s="840">
        <f t="shared" ref="AN20:AN23" si="18">AM20/9*3</f>
        <v>0</v>
      </c>
      <c r="AO20" s="842"/>
      <c r="AP20" s="840">
        <f t="shared" ref="AP20:AP23" si="19">AM20*1.03</f>
        <v>0</v>
      </c>
      <c r="AQ20" s="840">
        <f t="shared" ref="AQ20:AQ23" si="20">AP20/9*3</f>
        <v>0</v>
      </c>
      <c r="AR20" s="843"/>
      <c r="AS20" s="840">
        <f t="shared" ref="AS20:AS23" si="21">AP20*1.03</f>
        <v>0</v>
      </c>
      <c r="AT20" s="840">
        <f t="shared" ref="AT20:AT23" si="22">AS20/9*3</f>
        <v>0</v>
      </c>
      <c r="AU20" s="844"/>
      <c r="AV20" s="840">
        <f t="shared" ref="AV20:AV23" si="23">AS20*1.03</f>
        <v>0</v>
      </c>
      <c r="AW20" s="840">
        <f t="shared" si="2"/>
        <v>0</v>
      </c>
    </row>
    <row r="21" spans="1:49">
      <c r="A21" s="311"/>
      <c r="B21" s="312"/>
      <c r="C21" s="312">
        <f t="shared" si="0"/>
        <v>0</v>
      </c>
      <c r="D21" s="347"/>
      <c r="E21" s="657"/>
      <c r="F21" s="658"/>
      <c r="G21" s="464">
        <f t="shared" si="3"/>
        <v>0</v>
      </c>
      <c r="H21" s="465">
        <f t="shared" si="4"/>
        <v>0</v>
      </c>
      <c r="I21" s="466"/>
      <c r="J21" s="657"/>
      <c r="K21" s="658"/>
      <c r="L21" s="467">
        <f t="shared" si="5"/>
        <v>0</v>
      </c>
      <c r="M21" s="468">
        <f t="shared" si="6"/>
        <v>0</v>
      </c>
      <c r="N21" s="466"/>
      <c r="O21" s="657"/>
      <c r="P21" s="658"/>
      <c r="Q21" s="464">
        <f t="shared" si="7"/>
        <v>0</v>
      </c>
      <c r="R21" s="468">
        <f t="shared" si="8"/>
        <v>0</v>
      </c>
      <c r="S21" s="466"/>
      <c r="T21" s="657"/>
      <c r="U21" s="658"/>
      <c r="V21" s="464">
        <f t="shared" si="9"/>
        <v>0</v>
      </c>
      <c r="W21" s="468">
        <f t="shared" si="10"/>
        <v>0</v>
      </c>
      <c r="X21" s="466"/>
      <c r="Y21" s="657"/>
      <c r="Z21" s="658"/>
      <c r="AA21" s="464">
        <f t="shared" si="11"/>
        <v>0</v>
      </c>
      <c r="AB21" s="468">
        <f t="shared" si="12"/>
        <v>0</v>
      </c>
      <c r="AC21" s="570"/>
      <c r="AD21" s="589">
        <f t="shared" si="13"/>
        <v>0</v>
      </c>
      <c r="AE21" s="468">
        <f t="shared" si="14"/>
        <v>0</v>
      </c>
      <c r="AF21" s="466"/>
      <c r="AG21" s="589">
        <f t="shared" si="15"/>
        <v>0</v>
      </c>
      <c r="AH21" s="387"/>
      <c r="AJ21" s="840">
        <f t="shared" si="16"/>
        <v>0</v>
      </c>
      <c r="AK21" s="840">
        <f t="shared" si="1"/>
        <v>0</v>
      </c>
      <c r="AL21" s="841"/>
      <c r="AM21" s="840">
        <f t="shared" si="17"/>
        <v>0</v>
      </c>
      <c r="AN21" s="840">
        <f t="shared" si="18"/>
        <v>0</v>
      </c>
      <c r="AO21" s="842"/>
      <c r="AP21" s="840">
        <f t="shared" si="19"/>
        <v>0</v>
      </c>
      <c r="AQ21" s="840">
        <f t="shared" si="20"/>
        <v>0</v>
      </c>
      <c r="AR21" s="843"/>
      <c r="AS21" s="840">
        <f t="shared" si="21"/>
        <v>0</v>
      </c>
      <c r="AT21" s="840">
        <f t="shared" si="22"/>
        <v>0</v>
      </c>
      <c r="AU21" s="844"/>
      <c r="AV21" s="840">
        <f t="shared" si="23"/>
        <v>0</v>
      </c>
      <c r="AW21" s="840">
        <f t="shared" si="2"/>
        <v>0</v>
      </c>
    </row>
    <row r="22" spans="1:49">
      <c r="A22" s="311"/>
      <c r="B22" s="312"/>
      <c r="C22" s="312">
        <f t="shared" si="0"/>
        <v>0</v>
      </c>
      <c r="D22" s="347"/>
      <c r="E22" s="657"/>
      <c r="F22" s="658"/>
      <c r="G22" s="464">
        <f t="shared" si="3"/>
        <v>0</v>
      </c>
      <c r="H22" s="465">
        <f t="shared" si="4"/>
        <v>0</v>
      </c>
      <c r="I22" s="466"/>
      <c r="J22" s="657"/>
      <c r="K22" s="658"/>
      <c r="L22" s="467">
        <f t="shared" si="5"/>
        <v>0</v>
      </c>
      <c r="M22" s="468">
        <f t="shared" si="6"/>
        <v>0</v>
      </c>
      <c r="N22" s="466"/>
      <c r="O22" s="657"/>
      <c r="P22" s="658"/>
      <c r="Q22" s="464">
        <f t="shared" si="7"/>
        <v>0</v>
      </c>
      <c r="R22" s="468">
        <f t="shared" si="8"/>
        <v>0</v>
      </c>
      <c r="S22" s="466"/>
      <c r="T22" s="657"/>
      <c r="U22" s="658"/>
      <c r="V22" s="464">
        <f t="shared" si="9"/>
        <v>0</v>
      </c>
      <c r="W22" s="468">
        <f t="shared" si="10"/>
        <v>0</v>
      </c>
      <c r="X22" s="466"/>
      <c r="Y22" s="657"/>
      <c r="Z22" s="658"/>
      <c r="AA22" s="464">
        <f t="shared" si="11"/>
        <v>0</v>
      </c>
      <c r="AB22" s="468">
        <f t="shared" si="12"/>
        <v>0</v>
      </c>
      <c r="AC22" s="570"/>
      <c r="AD22" s="589">
        <f t="shared" si="13"/>
        <v>0</v>
      </c>
      <c r="AE22" s="468">
        <f t="shared" si="14"/>
        <v>0</v>
      </c>
      <c r="AF22" s="466"/>
      <c r="AG22" s="589">
        <f t="shared" si="15"/>
        <v>0</v>
      </c>
      <c r="AH22" s="387"/>
      <c r="AJ22" s="840">
        <f t="shared" si="16"/>
        <v>0</v>
      </c>
      <c r="AK22" s="840">
        <f t="shared" si="1"/>
        <v>0</v>
      </c>
      <c r="AL22" s="841"/>
      <c r="AM22" s="840">
        <f t="shared" si="17"/>
        <v>0</v>
      </c>
      <c r="AN22" s="840">
        <f t="shared" si="18"/>
        <v>0</v>
      </c>
      <c r="AO22" s="842"/>
      <c r="AP22" s="840">
        <f t="shared" si="19"/>
        <v>0</v>
      </c>
      <c r="AQ22" s="840">
        <f t="shared" si="20"/>
        <v>0</v>
      </c>
      <c r="AR22" s="843"/>
      <c r="AS22" s="840">
        <f t="shared" si="21"/>
        <v>0</v>
      </c>
      <c r="AT22" s="840">
        <f t="shared" si="22"/>
        <v>0</v>
      </c>
      <c r="AU22" s="844"/>
      <c r="AV22" s="840">
        <f t="shared" si="23"/>
        <v>0</v>
      </c>
      <c r="AW22" s="840">
        <f t="shared" si="2"/>
        <v>0</v>
      </c>
    </row>
    <row r="23" spans="1:49">
      <c r="A23" s="311"/>
      <c r="B23" s="312"/>
      <c r="C23" s="312">
        <f t="shared" si="0"/>
        <v>0</v>
      </c>
      <c r="D23" s="347"/>
      <c r="E23" s="657"/>
      <c r="F23" s="658"/>
      <c r="G23" s="464">
        <f t="shared" si="3"/>
        <v>0</v>
      </c>
      <c r="H23" s="465">
        <f t="shared" si="4"/>
        <v>0</v>
      </c>
      <c r="I23" s="466"/>
      <c r="J23" s="657"/>
      <c r="K23" s="658"/>
      <c r="L23" s="467">
        <f t="shared" si="5"/>
        <v>0</v>
      </c>
      <c r="M23" s="468">
        <f t="shared" si="6"/>
        <v>0</v>
      </c>
      <c r="N23" s="466"/>
      <c r="O23" s="657"/>
      <c r="P23" s="658"/>
      <c r="Q23" s="464">
        <f t="shared" si="7"/>
        <v>0</v>
      </c>
      <c r="R23" s="468">
        <f t="shared" si="8"/>
        <v>0</v>
      </c>
      <c r="S23" s="466"/>
      <c r="T23" s="657"/>
      <c r="U23" s="658"/>
      <c r="V23" s="464">
        <f t="shared" si="9"/>
        <v>0</v>
      </c>
      <c r="W23" s="468">
        <f t="shared" si="10"/>
        <v>0</v>
      </c>
      <c r="X23" s="466"/>
      <c r="Y23" s="657"/>
      <c r="Z23" s="658"/>
      <c r="AA23" s="464">
        <f t="shared" si="11"/>
        <v>0</v>
      </c>
      <c r="AB23" s="468">
        <f t="shared" si="12"/>
        <v>0</v>
      </c>
      <c r="AC23" s="570"/>
      <c r="AD23" s="589">
        <f t="shared" si="13"/>
        <v>0</v>
      </c>
      <c r="AE23" s="468">
        <f t="shared" si="14"/>
        <v>0</v>
      </c>
      <c r="AF23" s="466"/>
      <c r="AG23" s="589">
        <f t="shared" si="15"/>
        <v>0</v>
      </c>
      <c r="AH23" s="387"/>
      <c r="AJ23" s="840">
        <f t="shared" si="16"/>
        <v>0</v>
      </c>
      <c r="AK23" s="840">
        <f t="shared" si="1"/>
        <v>0</v>
      </c>
      <c r="AL23" s="841"/>
      <c r="AM23" s="840">
        <f t="shared" si="17"/>
        <v>0</v>
      </c>
      <c r="AN23" s="840">
        <f t="shared" si="18"/>
        <v>0</v>
      </c>
      <c r="AO23" s="842"/>
      <c r="AP23" s="840">
        <f t="shared" si="19"/>
        <v>0</v>
      </c>
      <c r="AQ23" s="840">
        <f t="shared" si="20"/>
        <v>0</v>
      </c>
      <c r="AR23" s="843"/>
      <c r="AS23" s="840">
        <f t="shared" si="21"/>
        <v>0</v>
      </c>
      <c r="AT23" s="840">
        <f t="shared" si="22"/>
        <v>0</v>
      </c>
      <c r="AU23" s="844"/>
      <c r="AV23" s="840">
        <f t="shared" si="23"/>
        <v>0</v>
      </c>
      <c r="AW23" s="840">
        <f t="shared" si="2"/>
        <v>0</v>
      </c>
    </row>
    <row r="24" spans="1:49">
      <c r="A24" s="601" t="s">
        <v>212</v>
      </c>
      <c r="B24" s="601"/>
      <c r="C24" s="601"/>
      <c r="D24" s="436"/>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41"/>
      <c r="AE24" s="601"/>
      <c r="AF24" s="601"/>
      <c r="AG24" s="601"/>
      <c r="AH24" s="387"/>
      <c r="AJ24" s="845"/>
      <c r="AK24" s="845"/>
      <c r="AL24" s="846"/>
      <c r="AM24" s="845"/>
      <c r="AN24" s="845"/>
      <c r="AO24" s="847"/>
      <c r="AP24" s="845"/>
      <c r="AQ24" s="845"/>
      <c r="AR24" s="848"/>
      <c r="AS24" s="845"/>
      <c r="AT24" s="845"/>
      <c r="AU24" s="849"/>
      <c r="AV24" s="845"/>
      <c r="AW24" s="845"/>
    </row>
    <row r="25" spans="1:49">
      <c r="A25" s="311"/>
      <c r="B25" s="312"/>
      <c r="C25" s="639"/>
      <c r="D25" s="422"/>
      <c r="E25" s="657"/>
      <c r="F25" s="658"/>
      <c r="G25" s="464">
        <f t="shared" ref="G25:G29" si="24">AJ25*E25</f>
        <v>0</v>
      </c>
      <c r="H25" s="465">
        <f t="shared" ref="H25:H29" si="25">AJ25*F25</f>
        <v>0</v>
      </c>
      <c r="I25" s="466"/>
      <c r="J25" s="657"/>
      <c r="K25" s="658"/>
      <c r="L25" s="467">
        <f t="shared" ref="L25:L29" si="26">AM25*J25</f>
        <v>0</v>
      </c>
      <c r="M25" s="468">
        <f t="shared" ref="M25:M29" si="27">AM25*K25</f>
        <v>0</v>
      </c>
      <c r="N25" s="466"/>
      <c r="O25" s="657"/>
      <c r="P25" s="658"/>
      <c r="Q25" s="464">
        <f t="shared" ref="Q25:Q29" si="28">AP25*O25</f>
        <v>0</v>
      </c>
      <c r="R25" s="468">
        <f t="shared" ref="R25:R29" si="29">AP25*P25</f>
        <v>0</v>
      </c>
      <c r="S25" s="466"/>
      <c r="T25" s="657"/>
      <c r="U25" s="658"/>
      <c r="V25" s="464">
        <f t="shared" ref="V25:V29" si="30">AS25*T25</f>
        <v>0</v>
      </c>
      <c r="W25" s="468">
        <f t="shared" ref="W25:W29" si="31">AS25*U25</f>
        <v>0</v>
      </c>
      <c r="X25" s="466"/>
      <c r="Y25" s="657"/>
      <c r="Z25" s="658"/>
      <c r="AA25" s="464">
        <f t="shared" ref="AA25:AA29" si="32">AV25*Y25</f>
        <v>0</v>
      </c>
      <c r="AB25" s="468">
        <f t="shared" ref="AB25:AB29" si="33">AV25*Z25</f>
        <v>0</v>
      </c>
      <c r="AC25" s="570"/>
      <c r="AD25" s="589">
        <f t="shared" ref="AD25:AD29" si="34">SUM(G25+L25+Q25+V25+AA25)</f>
        <v>0</v>
      </c>
      <c r="AE25" s="468">
        <f t="shared" ref="AE25:AE29" si="35">SUM(H25+M25+R25+W25+AB25)</f>
        <v>0</v>
      </c>
      <c r="AF25" s="466"/>
      <c r="AG25" s="589">
        <f t="shared" ref="AG25:AG29" si="36">SUM(AD25:AE25)</f>
        <v>0</v>
      </c>
      <c r="AH25" s="387"/>
      <c r="AJ25" s="840">
        <f>B25</f>
        <v>0</v>
      </c>
      <c r="AK25" s="850"/>
      <c r="AL25" s="841"/>
      <c r="AM25" s="840">
        <f>AJ25*1.03</f>
        <v>0</v>
      </c>
      <c r="AN25" s="850"/>
      <c r="AO25" s="842"/>
      <c r="AP25" s="840">
        <f>AM25*1.03</f>
        <v>0</v>
      </c>
      <c r="AQ25" s="850"/>
      <c r="AR25" s="843"/>
      <c r="AS25" s="840">
        <f>AP25*1.03</f>
        <v>0</v>
      </c>
      <c r="AT25" s="850"/>
      <c r="AU25" s="844"/>
      <c r="AV25" s="840">
        <f>AS25*1.03</f>
        <v>0</v>
      </c>
      <c r="AW25" s="850"/>
    </row>
    <row r="26" spans="1:49">
      <c r="A26" s="311"/>
      <c r="B26" s="312"/>
      <c r="C26" s="637"/>
      <c r="D26" s="422"/>
      <c r="E26" s="657"/>
      <c r="F26" s="658"/>
      <c r="G26" s="464">
        <f t="shared" si="24"/>
        <v>0</v>
      </c>
      <c r="H26" s="465">
        <f t="shared" si="25"/>
        <v>0</v>
      </c>
      <c r="I26" s="466"/>
      <c r="J26" s="657"/>
      <c r="K26" s="658"/>
      <c r="L26" s="467">
        <f t="shared" si="26"/>
        <v>0</v>
      </c>
      <c r="M26" s="468">
        <f t="shared" si="27"/>
        <v>0</v>
      </c>
      <c r="N26" s="466"/>
      <c r="O26" s="657"/>
      <c r="P26" s="658"/>
      <c r="Q26" s="464">
        <f t="shared" si="28"/>
        <v>0</v>
      </c>
      <c r="R26" s="468">
        <f t="shared" si="29"/>
        <v>0</v>
      </c>
      <c r="S26" s="466"/>
      <c r="T26" s="657"/>
      <c r="U26" s="658"/>
      <c r="V26" s="464">
        <f t="shared" si="30"/>
        <v>0</v>
      </c>
      <c r="W26" s="468">
        <f t="shared" si="31"/>
        <v>0</v>
      </c>
      <c r="X26" s="466"/>
      <c r="Y26" s="657"/>
      <c r="Z26" s="658"/>
      <c r="AA26" s="464">
        <f t="shared" si="32"/>
        <v>0</v>
      </c>
      <c r="AB26" s="468">
        <f t="shared" si="33"/>
        <v>0</v>
      </c>
      <c r="AC26" s="570"/>
      <c r="AD26" s="589">
        <f t="shared" si="34"/>
        <v>0</v>
      </c>
      <c r="AE26" s="468">
        <f t="shared" si="35"/>
        <v>0</v>
      </c>
      <c r="AF26" s="466"/>
      <c r="AG26" s="589">
        <f t="shared" si="36"/>
        <v>0</v>
      </c>
      <c r="AH26" s="387"/>
      <c r="AJ26" s="840">
        <f t="shared" ref="AJ26:AJ29" si="37">B26</f>
        <v>0</v>
      </c>
      <c r="AK26" s="851"/>
      <c r="AL26" s="841"/>
      <c r="AM26" s="840">
        <f t="shared" ref="AM26:AM29" si="38">AJ26*1.03</f>
        <v>0</v>
      </c>
      <c r="AN26" s="851"/>
      <c r="AO26" s="842"/>
      <c r="AP26" s="840">
        <f t="shared" ref="AP26:AP29" si="39">AM26*1.03</f>
        <v>0</v>
      </c>
      <c r="AQ26" s="851"/>
      <c r="AR26" s="843"/>
      <c r="AS26" s="840">
        <f t="shared" ref="AS26:AS29" si="40">AP26*1.03</f>
        <v>0</v>
      </c>
      <c r="AT26" s="851"/>
      <c r="AU26" s="844"/>
      <c r="AV26" s="840">
        <f t="shared" ref="AV26:AV29" si="41">AS26*1.03</f>
        <v>0</v>
      </c>
      <c r="AW26" s="851"/>
    </row>
    <row r="27" spans="1:49">
      <c r="A27" s="311"/>
      <c r="B27" s="312"/>
      <c r="C27" s="637"/>
      <c r="D27" s="422"/>
      <c r="E27" s="657"/>
      <c r="F27" s="658"/>
      <c r="G27" s="464">
        <f t="shared" si="24"/>
        <v>0</v>
      </c>
      <c r="H27" s="465">
        <f t="shared" si="25"/>
        <v>0</v>
      </c>
      <c r="I27" s="466"/>
      <c r="J27" s="657"/>
      <c r="K27" s="658"/>
      <c r="L27" s="467">
        <f t="shared" si="26"/>
        <v>0</v>
      </c>
      <c r="M27" s="468">
        <f t="shared" si="27"/>
        <v>0</v>
      </c>
      <c r="N27" s="466"/>
      <c r="O27" s="657"/>
      <c r="P27" s="658"/>
      <c r="Q27" s="464">
        <f t="shared" si="28"/>
        <v>0</v>
      </c>
      <c r="R27" s="468">
        <f t="shared" si="29"/>
        <v>0</v>
      </c>
      <c r="S27" s="466"/>
      <c r="T27" s="657"/>
      <c r="U27" s="658"/>
      <c r="V27" s="464">
        <f t="shared" si="30"/>
        <v>0</v>
      </c>
      <c r="W27" s="468">
        <f t="shared" si="31"/>
        <v>0</v>
      </c>
      <c r="X27" s="466"/>
      <c r="Y27" s="657"/>
      <c r="Z27" s="658"/>
      <c r="AA27" s="464">
        <f t="shared" si="32"/>
        <v>0</v>
      </c>
      <c r="AB27" s="468">
        <f t="shared" si="33"/>
        <v>0</v>
      </c>
      <c r="AC27" s="570"/>
      <c r="AD27" s="589">
        <f t="shared" si="34"/>
        <v>0</v>
      </c>
      <c r="AE27" s="468">
        <f t="shared" si="35"/>
        <v>0</v>
      </c>
      <c r="AF27" s="466"/>
      <c r="AG27" s="589">
        <f t="shared" si="36"/>
        <v>0</v>
      </c>
      <c r="AH27" s="387"/>
      <c r="AJ27" s="840">
        <f t="shared" si="37"/>
        <v>0</v>
      </c>
      <c r="AK27" s="851"/>
      <c r="AL27" s="841"/>
      <c r="AM27" s="840">
        <f t="shared" si="38"/>
        <v>0</v>
      </c>
      <c r="AN27" s="851"/>
      <c r="AO27" s="842"/>
      <c r="AP27" s="840">
        <f t="shared" si="39"/>
        <v>0</v>
      </c>
      <c r="AQ27" s="851"/>
      <c r="AR27" s="843"/>
      <c r="AS27" s="840">
        <f t="shared" si="40"/>
        <v>0</v>
      </c>
      <c r="AT27" s="851"/>
      <c r="AU27" s="844"/>
      <c r="AV27" s="840">
        <f t="shared" si="41"/>
        <v>0</v>
      </c>
      <c r="AW27" s="851"/>
    </row>
    <row r="28" spans="1:49">
      <c r="A28" s="311"/>
      <c r="B28" s="312"/>
      <c r="C28" s="637"/>
      <c r="D28" s="422"/>
      <c r="E28" s="657"/>
      <c r="F28" s="658"/>
      <c r="G28" s="464">
        <f t="shared" si="24"/>
        <v>0</v>
      </c>
      <c r="H28" s="465">
        <f t="shared" si="25"/>
        <v>0</v>
      </c>
      <c r="I28" s="466"/>
      <c r="J28" s="657"/>
      <c r="K28" s="658"/>
      <c r="L28" s="467">
        <f t="shared" si="26"/>
        <v>0</v>
      </c>
      <c r="M28" s="468">
        <f t="shared" si="27"/>
        <v>0</v>
      </c>
      <c r="N28" s="466"/>
      <c r="O28" s="657"/>
      <c r="P28" s="658"/>
      <c r="Q28" s="464">
        <f t="shared" si="28"/>
        <v>0</v>
      </c>
      <c r="R28" s="468">
        <f t="shared" si="29"/>
        <v>0</v>
      </c>
      <c r="S28" s="466"/>
      <c r="T28" s="657"/>
      <c r="U28" s="658"/>
      <c r="V28" s="464">
        <f t="shared" si="30"/>
        <v>0</v>
      </c>
      <c r="W28" s="468">
        <f t="shared" si="31"/>
        <v>0</v>
      </c>
      <c r="X28" s="466"/>
      <c r="Y28" s="657"/>
      <c r="Z28" s="658"/>
      <c r="AA28" s="464">
        <f t="shared" si="32"/>
        <v>0</v>
      </c>
      <c r="AB28" s="468">
        <f t="shared" si="33"/>
        <v>0</v>
      </c>
      <c r="AC28" s="570"/>
      <c r="AD28" s="589">
        <f t="shared" si="34"/>
        <v>0</v>
      </c>
      <c r="AE28" s="468">
        <f t="shared" si="35"/>
        <v>0</v>
      </c>
      <c r="AF28" s="466"/>
      <c r="AG28" s="589">
        <f t="shared" si="36"/>
        <v>0</v>
      </c>
      <c r="AH28" s="387"/>
      <c r="AJ28" s="840">
        <f t="shared" si="37"/>
        <v>0</v>
      </c>
      <c r="AK28" s="851"/>
      <c r="AL28" s="841"/>
      <c r="AM28" s="840">
        <f t="shared" si="38"/>
        <v>0</v>
      </c>
      <c r="AN28" s="851"/>
      <c r="AO28" s="842"/>
      <c r="AP28" s="840">
        <f t="shared" si="39"/>
        <v>0</v>
      </c>
      <c r="AQ28" s="851"/>
      <c r="AR28" s="843"/>
      <c r="AS28" s="840">
        <f t="shared" si="40"/>
        <v>0</v>
      </c>
      <c r="AT28" s="851"/>
      <c r="AU28" s="844"/>
      <c r="AV28" s="840">
        <f t="shared" si="41"/>
        <v>0</v>
      </c>
      <c r="AW28" s="851"/>
    </row>
    <row r="29" spans="1:49">
      <c r="A29" s="311"/>
      <c r="B29" s="312"/>
      <c r="C29" s="636"/>
      <c r="D29" s="422"/>
      <c r="E29" s="657"/>
      <c r="F29" s="658"/>
      <c r="G29" s="464">
        <f t="shared" si="24"/>
        <v>0</v>
      </c>
      <c r="H29" s="465">
        <f t="shared" si="25"/>
        <v>0</v>
      </c>
      <c r="I29" s="466"/>
      <c r="J29" s="657"/>
      <c r="K29" s="658"/>
      <c r="L29" s="467">
        <f t="shared" si="26"/>
        <v>0</v>
      </c>
      <c r="M29" s="468">
        <f t="shared" si="27"/>
        <v>0</v>
      </c>
      <c r="N29" s="466"/>
      <c r="O29" s="657"/>
      <c r="P29" s="658"/>
      <c r="Q29" s="464">
        <f t="shared" si="28"/>
        <v>0</v>
      </c>
      <c r="R29" s="468">
        <f t="shared" si="29"/>
        <v>0</v>
      </c>
      <c r="S29" s="466"/>
      <c r="T29" s="657"/>
      <c r="U29" s="658"/>
      <c r="V29" s="464">
        <f t="shared" si="30"/>
        <v>0</v>
      </c>
      <c r="W29" s="468">
        <f t="shared" si="31"/>
        <v>0</v>
      </c>
      <c r="X29" s="466"/>
      <c r="Y29" s="657"/>
      <c r="Z29" s="658"/>
      <c r="AA29" s="464">
        <f t="shared" si="32"/>
        <v>0</v>
      </c>
      <c r="AB29" s="468">
        <f t="shared" si="33"/>
        <v>0</v>
      </c>
      <c r="AC29" s="570"/>
      <c r="AD29" s="589">
        <f t="shared" si="34"/>
        <v>0</v>
      </c>
      <c r="AE29" s="468">
        <f t="shared" si="35"/>
        <v>0</v>
      </c>
      <c r="AF29" s="466"/>
      <c r="AG29" s="589">
        <f t="shared" si="36"/>
        <v>0</v>
      </c>
      <c r="AH29" s="387"/>
      <c r="AJ29" s="840">
        <f t="shared" si="37"/>
        <v>0</v>
      </c>
      <c r="AK29" s="852"/>
      <c r="AL29" s="841"/>
      <c r="AM29" s="840">
        <f t="shared" si="38"/>
        <v>0</v>
      </c>
      <c r="AN29" s="852"/>
      <c r="AO29" s="842"/>
      <c r="AP29" s="840">
        <f t="shared" si="39"/>
        <v>0</v>
      </c>
      <c r="AQ29" s="852"/>
      <c r="AR29" s="843"/>
      <c r="AS29" s="840">
        <f t="shared" si="40"/>
        <v>0</v>
      </c>
      <c r="AT29" s="852"/>
      <c r="AU29" s="844"/>
      <c r="AV29" s="840">
        <f t="shared" si="41"/>
        <v>0</v>
      </c>
      <c r="AW29" s="852"/>
    </row>
    <row r="30" spans="1:49">
      <c r="A30" s="1043" t="s">
        <v>38</v>
      </c>
      <c r="B30" s="1044"/>
      <c r="C30" s="1045"/>
      <c r="D30" s="1044"/>
      <c r="E30" s="1044"/>
      <c r="F30" s="1044"/>
      <c r="G30" s="470">
        <f>SUM(G18:G29)</f>
        <v>0</v>
      </c>
      <c r="H30" s="471">
        <f>SUM(H18:H29)</f>
        <v>0</v>
      </c>
      <c r="I30" s="472"/>
      <c r="J30" s="473"/>
      <c r="K30" s="474"/>
      <c r="L30" s="475">
        <f>SUM(L18:L29)</f>
        <v>0</v>
      </c>
      <c r="M30" s="470">
        <f>SUM(M18:M29)</f>
        <v>0</v>
      </c>
      <c r="N30" s="466"/>
      <c r="O30" s="473"/>
      <c r="P30" s="474"/>
      <c r="Q30" s="476">
        <f>SUM(Q18:Q29)</f>
        <v>0</v>
      </c>
      <c r="R30" s="476">
        <f>SUM(R18:R29)</f>
        <v>0</v>
      </c>
      <c r="S30" s="466"/>
      <c r="T30" s="473"/>
      <c r="U30" s="474"/>
      <c r="V30" s="476">
        <f>SUM(V18:V29)</f>
        <v>0</v>
      </c>
      <c r="W30" s="476">
        <f>SUM(W18:W29)</f>
        <v>0</v>
      </c>
      <c r="X30" s="466"/>
      <c r="Y30" s="473"/>
      <c r="Z30" s="474"/>
      <c r="AA30" s="476">
        <f>SUM(AA18:AA29)</f>
        <v>0</v>
      </c>
      <c r="AB30" s="476">
        <f>SUM(AB18:AB29)</f>
        <v>0</v>
      </c>
      <c r="AC30" s="570"/>
      <c r="AD30" s="476">
        <f t="shared" ref="AD30:AD44" si="42">SUM(G30+L30+Q30+V30+AA30)</f>
        <v>0</v>
      </c>
      <c r="AE30" s="476">
        <f t="shared" ref="AE30:AE44" si="43">SUM(H30+M30+R30+W30+AB30)</f>
        <v>0</v>
      </c>
      <c r="AF30" s="466"/>
      <c r="AG30" s="563">
        <f t="shared" ref="AG30" si="44">SUM(AD30:AE30)</f>
        <v>0</v>
      </c>
      <c r="AH30" s="387"/>
    </row>
    <row r="31" spans="1:49">
      <c r="A31" s="316"/>
      <c r="B31" s="317"/>
      <c r="C31" s="317"/>
      <c r="D31" s="347"/>
      <c r="E31" s="317"/>
      <c r="F31" s="317"/>
      <c r="G31" s="362"/>
      <c r="H31" s="346"/>
      <c r="I31" s="347"/>
      <c r="J31" s="317"/>
      <c r="K31" s="317"/>
      <c r="L31" s="342"/>
      <c r="M31" s="346"/>
      <c r="N31" s="347"/>
      <c r="O31" s="317"/>
      <c r="P31" s="317"/>
      <c r="Q31" s="342"/>
      <c r="R31" s="346"/>
      <c r="S31" s="347"/>
      <c r="T31" s="317"/>
      <c r="U31" s="317"/>
      <c r="V31" s="342"/>
      <c r="W31" s="346"/>
      <c r="X31" s="347"/>
      <c r="Y31" s="317"/>
      <c r="Z31" s="317"/>
      <c r="AA31" s="342"/>
      <c r="AB31" s="346"/>
      <c r="AC31" s="570"/>
      <c r="AD31" s="589">
        <f t="shared" si="42"/>
        <v>0</v>
      </c>
      <c r="AE31" s="468">
        <f t="shared" si="43"/>
        <v>0</v>
      </c>
      <c r="AF31" s="347"/>
      <c r="AG31" s="593"/>
      <c r="AH31" s="387"/>
    </row>
    <row r="32" spans="1:49" ht="27.6">
      <c r="A32" s="359" t="s">
        <v>359</v>
      </c>
      <c r="B32" s="412" t="s">
        <v>32</v>
      </c>
      <c r="C32" s="412" t="s">
        <v>117</v>
      </c>
      <c r="D32" s="347"/>
      <c r="E32" s="1084"/>
      <c r="F32" s="1085"/>
      <c r="G32" s="1085"/>
      <c r="H32" s="1086"/>
      <c r="I32" s="347"/>
      <c r="J32" s="441"/>
      <c r="K32" s="430"/>
      <c r="L32" s="435"/>
      <c r="M32" s="435"/>
      <c r="N32" s="347"/>
      <c r="O32" s="441"/>
      <c r="P32" s="430"/>
      <c r="Q32" s="430"/>
      <c r="R32" s="430"/>
      <c r="S32" s="347"/>
      <c r="T32" s="441"/>
      <c r="U32" s="430"/>
      <c r="V32" s="430"/>
      <c r="W32" s="430"/>
      <c r="X32" s="347"/>
      <c r="Y32" s="441"/>
      <c r="Z32" s="430"/>
      <c r="AA32" s="430"/>
      <c r="AB32" s="431"/>
      <c r="AC32" s="570"/>
      <c r="AD32" s="441"/>
      <c r="AE32" s="430"/>
      <c r="AF32" s="347"/>
      <c r="AG32" s="310"/>
      <c r="AH32" s="387"/>
      <c r="AJ32" s="412" t="s">
        <v>32</v>
      </c>
      <c r="AK32" s="412" t="s">
        <v>117</v>
      </c>
      <c r="AL32" s="646"/>
      <c r="AM32" s="412" t="s">
        <v>32</v>
      </c>
      <c r="AN32" s="412" t="s">
        <v>117</v>
      </c>
      <c r="AO32" s="648"/>
      <c r="AP32" s="412" t="s">
        <v>32</v>
      </c>
      <c r="AQ32" s="412" t="s">
        <v>117</v>
      </c>
      <c r="AR32" s="649"/>
      <c r="AS32" s="412" t="s">
        <v>32</v>
      </c>
      <c r="AT32" s="412" t="s">
        <v>117</v>
      </c>
      <c r="AU32" s="650"/>
      <c r="AV32" s="412" t="s">
        <v>32</v>
      </c>
      <c r="AW32" s="412" t="s">
        <v>117</v>
      </c>
    </row>
    <row r="33" spans="1:49">
      <c r="A33" s="601" t="s">
        <v>221</v>
      </c>
      <c r="B33" s="601"/>
      <c r="C33" s="601"/>
      <c r="D33" s="436"/>
      <c r="E33" s="640"/>
      <c r="F33" s="638"/>
      <c r="G33" s="638"/>
      <c r="H33" s="638"/>
      <c r="I33" s="638"/>
      <c r="J33" s="638"/>
      <c r="K33" s="638"/>
      <c r="L33" s="638"/>
      <c r="M33" s="638"/>
      <c r="N33" s="638"/>
      <c r="O33" s="638"/>
      <c r="P33" s="638"/>
      <c r="Q33" s="638"/>
      <c r="R33" s="638"/>
      <c r="S33" s="638"/>
      <c r="T33" s="638"/>
      <c r="U33" s="638"/>
      <c r="V33" s="638"/>
      <c r="W33" s="638"/>
      <c r="X33" s="638"/>
      <c r="Y33" s="638"/>
      <c r="Z33" s="638"/>
      <c r="AA33" s="638"/>
      <c r="AB33" s="641"/>
      <c r="AC33" s="601"/>
      <c r="AD33" s="601"/>
      <c r="AE33" s="601"/>
      <c r="AF33" s="601"/>
      <c r="AG33" s="601"/>
      <c r="AH33" s="387"/>
      <c r="AJ33" s="602"/>
      <c r="AK33" s="602"/>
      <c r="AL33" s="646"/>
      <c r="AM33" s="602"/>
      <c r="AN33" s="602"/>
      <c r="AO33" s="648"/>
      <c r="AP33" s="602"/>
      <c r="AQ33" s="602"/>
      <c r="AR33" s="649"/>
      <c r="AS33" s="602"/>
      <c r="AT33" s="602"/>
      <c r="AU33" s="650"/>
      <c r="AV33" s="602"/>
      <c r="AW33" s="602"/>
    </row>
    <row r="34" spans="1:49">
      <c r="A34" s="311"/>
      <c r="B34" s="312"/>
      <c r="C34" s="312">
        <f t="shared" ref="C34:C38" si="45">B34/9*3</f>
        <v>0</v>
      </c>
      <c r="D34" s="347"/>
      <c r="E34" s="657"/>
      <c r="F34" s="658"/>
      <c r="G34" s="464">
        <f>AJ34*E34</f>
        <v>0</v>
      </c>
      <c r="H34" s="465">
        <f>AJ34*F34</f>
        <v>0</v>
      </c>
      <c r="I34" s="466"/>
      <c r="J34" s="657"/>
      <c r="K34" s="658"/>
      <c r="L34" s="467">
        <f>AM34*J34</f>
        <v>0</v>
      </c>
      <c r="M34" s="468">
        <f>AM34*K34</f>
        <v>0</v>
      </c>
      <c r="N34" s="466"/>
      <c r="O34" s="657"/>
      <c r="P34" s="658"/>
      <c r="Q34" s="464">
        <f>AP34*O34</f>
        <v>0</v>
      </c>
      <c r="R34" s="468">
        <f>AP34*P34</f>
        <v>0</v>
      </c>
      <c r="S34" s="466"/>
      <c r="T34" s="657"/>
      <c r="U34" s="658"/>
      <c r="V34" s="464">
        <f>AS34*T34</f>
        <v>0</v>
      </c>
      <c r="W34" s="468">
        <f>AS34*U34</f>
        <v>0</v>
      </c>
      <c r="X34" s="466"/>
      <c r="Y34" s="657"/>
      <c r="Z34" s="658"/>
      <c r="AA34" s="464">
        <f>AV34*Y34</f>
        <v>0</v>
      </c>
      <c r="AB34" s="468">
        <f>AV34*Z34</f>
        <v>0</v>
      </c>
      <c r="AC34" s="570"/>
      <c r="AD34" s="589">
        <f t="shared" si="42"/>
        <v>0</v>
      </c>
      <c r="AE34" s="468">
        <f t="shared" si="43"/>
        <v>0</v>
      </c>
      <c r="AF34" s="466"/>
      <c r="AG34" s="589">
        <f t="shared" ref="AG34" si="46">SUM(AD34:AE34)</f>
        <v>0</v>
      </c>
      <c r="AH34" s="387"/>
      <c r="AJ34" s="840">
        <f>B34</f>
        <v>0</v>
      </c>
      <c r="AK34" s="840">
        <f t="shared" ref="AK34:AK38" si="47">AJ34/9*3</f>
        <v>0</v>
      </c>
      <c r="AL34" s="841"/>
      <c r="AM34" s="840">
        <f>AJ34*1.03</f>
        <v>0</v>
      </c>
      <c r="AN34" s="840">
        <f>AM34/9*3</f>
        <v>0</v>
      </c>
      <c r="AO34" s="842"/>
      <c r="AP34" s="840">
        <f>AM34*1.03</f>
        <v>0</v>
      </c>
      <c r="AQ34" s="840">
        <f>AP34/9*3</f>
        <v>0</v>
      </c>
      <c r="AR34" s="843"/>
      <c r="AS34" s="840">
        <f>AP34*1.03</f>
        <v>0</v>
      </c>
      <c r="AT34" s="840">
        <f>AS34/9*3</f>
        <v>0</v>
      </c>
      <c r="AU34" s="844"/>
      <c r="AV34" s="840">
        <f>AS34*1.03</f>
        <v>0</v>
      </c>
      <c r="AW34" s="840">
        <f t="shared" ref="AW34:AW38" si="48">AV34/9*3</f>
        <v>0</v>
      </c>
    </row>
    <row r="35" spans="1:49">
      <c r="A35" s="311"/>
      <c r="B35" s="312"/>
      <c r="C35" s="312">
        <f t="shared" si="45"/>
        <v>0</v>
      </c>
      <c r="D35" s="347"/>
      <c r="E35" s="657"/>
      <c r="F35" s="658"/>
      <c r="G35" s="464">
        <f t="shared" ref="G35:G38" si="49">AJ35*E35</f>
        <v>0</v>
      </c>
      <c r="H35" s="465">
        <f t="shared" ref="H35:H38" si="50">AJ35*F35</f>
        <v>0</v>
      </c>
      <c r="I35" s="466"/>
      <c r="J35" s="657"/>
      <c r="K35" s="658"/>
      <c r="L35" s="467">
        <f t="shared" ref="L35:L38" si="51">AM35*J35</f>
        <v>0</v>
      </c>
      <c r="M35" s="468">
        <f t="shared" ref="M35:M38" si="52">AM35*K35</f>
        <v>0</v>
      </c>
      <c r="N35" s="466"/>
      <c r="O35" s="657"/>
      <c r="P35" s="658"/>
      <c r="Q35" s="464">
        <f t="shared" ref="Q35:Q38" si="53">AP35*O35</f>
        <v>0</v>
      </c>
      <c r="R35" s="468">
        <f t="shared" ref="R35:R38" si="54">AP35*P35</f>
        <v>0</v>
      </c>
      <c r="S35" s="466"/>
      <c r="T35" s="657"/>
      <c r="U35" s="658"/>
      <c r="V35" s="464">
        <f t="shared" ref="V35:V38" si="55">AS35*T35</f>
        <v>0</v>
      </c>
      <c r="W35" s="468">
        <f t="shared" ref="W35:W38" si="56">AS35*U35</f>
        <v>0</v>
      </c>
      <c r="X35" s="466"/>
      <c r="Y35" s="657"/>
      <c r="Z35" s="658"/>
      <c r="AA35" s="464">
        <f t="shared" ref="AA35:AA38" si="57">AV35*Y35</f>
        <v>0</v>
      </c>
      <c r="AB35" s="468">
        <f t="shared" ref="AB35:AB38" si="58">AV35*Z35</f>
        <v>0</v>
      </c>
      <c r="AC35" s="570"/>
      <c r="AD35" s="589">
        <f t="shared" ref="AD35:AD38" si="59">SUM(G35+L35+Q35+V35+AA35)</f>
        <v>0</v>
      </c>
      <c r="AE35" s="468">
        <f t="shared" ref="AE35:AE38" si="60">SUM(H35+M35+R35+W35+AB35)</f>
        <v>0</v>
      </c>
      <c r="AF35" s="466"/>
      <c r="AG35" s="589">
        <f t="shared" ref="AG35:AG38" si="61">SUM(AD35:AE35)</f>
        <v>0</v>
      </c>
      <c r="AH35" s="387"/>
      <c r="AJ35" s="840">
        <f t="shared" ref="AJ35:AJ38" si="62">B35</f>
        <v>0</v>
      </c>
      <c r="AK35" s="840">
        <f t="shared" si="47"/>
        <v>0</v>
      </c>
      <c r="AL35" s="841"/>
      <c r="AM35" s="840">
        <f t="shared" ref="AM35:AM38" si="63">AJ35*1.03</f>
        <v>0</v>
      </c>
      <c r="AN35" s="840">
        <f t="shared" ref="AN35:AN38" si="64">AM35/9*3</f>
        <v>0</v>
      </c>
      <c r="AO35" s="842"/>
      <c r="AP35" s="840">
        <f t="shared" ref="AP35:AP38" si="65">AM35*1.03</f>
        <v>0</v>
      </c>
      <c r="AQ35" s="840">
        <f t="shared" ref="AQ35:AQ38" si="66">AP35/9*3</f>
        <v>0</v>
      </c>
      <c r="AR35" s="843"/>
      <c r="AS35" s="840">
        <f t="shared" ref="AS35:AS38" si="67">AP35*1.03</f>
        <v>0</v>
      </c>
      <c r="AT35" s="840">
        <f t="shared" ref="AT35:AT38" si="68">AS35/9*3</f>
        <v>0</v>
      </c>
      <c r="AU35" s="844"/>
      <c r="AV35" s="840">
        <f t="shared" ref="AV35:AV38" si="69">AS35*1.03</f>
        <v>0</v>
      </c>
      <c r="AW35" s="840">
        <f t="shared" si="48"/>
        <v>0</v>
      </c>
    </row>
    <row r="36" spans="1:49">
      <c r="A36" s="311"/>
      <c r="B36" s="312"/>
      <c r="C36" s="312">
        <f t="shared" si="45"/>
        <v>0</v>
      </c>
      <c r="D36" s="347"/>
      <c r="E36" s="657"/>
      <c r="F36" s="658"/>
      <c r="G36" s="464">
        <f t="shared" si="49"/>
        <v>0</v>
      </c>
      <c r="H36" s="465">
        <f t="shared" si="50"/>
        <v>0</v>
      </c>
      <c r="I36" s="466"/>
      <c r="J36" s="657"/>
      <c r="K36" s="658"/>
      <c r="L36" s="467">
        <f t="shared" si="51"/>
        <v>0</v>
      </c>
      <c r="M36" s="468">
        <f t="shared" si="52"/>
        <v>0</v>
      </c>
      <c r="N36" s="466"/>
      <c r="O36" s="657"/>
      <c r="P36" s="658"/>
      <c r="Q36" s="464">
        <f t="shared" si="53"/>
        <v>0</v>
      </c>
      <c r="R36" s="468">
        <f t="shared" si="54"/>
        <v>0</v>
      </c>
      <c r="S36" s="466"/>
      <c r="T36" s="657"/>
      <c r="U36" s="658"/>
      <c r="V36" s="464">
        <f t="shared" si="55"/>
        <v>0</v>
      </c>
      <c r="W36" s="468">
        <f t="shared" si="56"/>
        <v>0</v>
      </c>
      <c r="X36" s="466"/>
      <c r="Y36" s="657"/>
      <c r="Z36" s="658"/>
      <c r="AA36" s="464">
        <f t="shared" si="57"/>
        <v>0</v>
      </c>
      <c r="AB36" s="468">
        <f t="shared" si="58"/>
        <v>0</v>
      </c>
      <c r="AC36" s="570"/>
      <c r="AD36" s="589">
        <f t="shared" si="59"/>
        <v>0</v>
      </c>
      <c r="AE36" s="468">
        <f t="shared" si="60"/>
        <v>0</v>
      </c>
      <c r="AF36" s="466"/>
      <c r="AG36" s="589">
        <f t="shared" si="61"/>
        <v>0</v>
      </c>
      <c r="AH36" s="387"/>
      <c r="AJ36" s="840">
        <f t="shared" si="62"/>
        <v>0</v>
      </c>
      <c r="AK36" s="840">
        <f t="shared" si="47"/>
        <v>0</v>
      </c>
      <c r="AL36" s="841"/>
      <c r="AM36" s="840">
        <f t="shared" si="63"/>
        <v>0</v>
      </c>
      <c r="AN36" s="840">
        <f t="shared" si="64"/>
        <v>0</v>
      </c>
      <c r="AO36" s="842"/>
      <c r="AP36" s="840">
        <f t="shared" si="65"/>
        <v>0</v>
      </c>
      <c r="AQ36" s="840">
        <f t="shared" si="66"/>
        <v>0</v>
      </c>
      <c r="AR36" s="843"/>
      <c r="AS36" s="840">
        <f t="shared" si="67"/>
        <v>0</v>
      </c>
      <c r="AT36" s="840">
        <f t="shared" si="68"/>
        <v>0</v>
      </c>
      <c r="AU36" s="844"/>
      <c r="AV36" s="840">
        <f t="shared" si="69"/>
        <v>0</v>
      </c>
      <c r="AW36" s="840">
        <f t="shared" si="48"/>
        <v>0</v>
      </c>
    </row>
    <row r="37" spans="1:49">
      <c r="A37" s="311"/>
      <c r="B37" s="312"/>
      <c r="C37" s="312">
        <f t="shared" si="45"/>
        <v>0</v>
      </c>
      <c r="D37" s="347"/>
      <c r="E37" s="657"/>
      <c r="F37" s="658"/>
      <c r="G37" s="464">
        <f t="shared" si="49"/>
        <v>0</v>
      </c>
      <c r="H37" s="465">
        <f t="shared" si="50"/>
        <v>0</v>
      </c>
      <c r="I37" s="466"/>
      <c r="J37" s="657"/>
      <c r="K37" s="658"/>
      <c r="L37" s="467">
        <f t="shared" si="51"/>
        <v>0</v>
      </c>
      <c r="M37" s="468">
        <f t="shared" si="52"/>
        <v>0</v>
      </c>
      <c r="N37" s="466"/>
      <c r="O37" s="657"/>
      <c r="P37" s="658"/>
      <c r="Q37" s="464">
        <f t="shared" si="53"/>
        <v>0</v>
      </c>
      <c r="R37" s="468">
        <f t="shared" si="54"/>
        <v>0</v>
      </c>
      <c r="S37" s="466"/>
      <c r="T37" s="657"/>
      <c r="U37" s="658"/>
      <c r="V37" s="464">
        <f t="shared" si="55"/>
        <v>0</v>
      </c>
      <c r="W37" s="468">
        <f t="shared" si="56"/>
        <v>0</v>
      </c>
      <c r="X37" s="466"/>
      <c r="Y37" s="657"/>
      <c r="Z37" s="658"/>
      <c r="AA37" s="464">
        <f t="shared" si="57"/>
        <v>0</v>
      </c>
      <c r="AB37" s="468">
        <f t="shared" si="58"/>
        <v>0</v>
      </c>
      <c r="AC37" s="570"/>
      <c r="AD37" s="589">
        <f t="shared" si="59"/>
        <v>0</v>
      </c>
      <c r="AE37" s="468">
        <f t="shared" si="60"/>
        <v>0</v>
      </c>
      <c r="AF37" s="466"/>
      <c r="AG37" s="589">
        <f t="shared" si="61"/>
        <v>0</v>
      </c>
      <c r="AH37" s="387"/>
      <c r="AJ37" s="840">
        <f t="shared" si="62"/>
        <v>0</v>
      </c>
      <c r="AK37" s="840">
        <f t="shared" si="47"/>
        <v>0</v>
      </c>
      <c r="AL37" s="841"/>
      <c r="AM37" s="840">
        <f t="shared" si="63"/>
        <v>0</v>
      </c>
      <c r="AN37" s="840">
        <f t="shared" si="64"/>
        <v>0</v>
      </c>
      <c r="AO37" s="842"/>
      <c r="AP37" s="840">
        <f t="shared" si="65"/>
        <v>0</v>
      </c>
      <c r="AQ37" s="840">
        <f t="shared" si="66"/>
        <v>0</v>
      </c>
      <c r="AR37" s="843"/>
      <c r="AS37" s="840">
        <f t="shared" si="67"/>
        <v>0</v>
      </c>
      <c r="AT37" s="840">
        <f t="shared" si="68"/>
        <v>0</v>
      </c>
      <c r="AU37" s="844"/>
      <c r="AV37" s="840">
        <f t="shared" si="69"/>
        <v>0</v>
      </c>
      <c r="AW37" s="840">
        <f t="shared" si="48"/>
        <v>0</v>
      </c>
    </row>
    <row r="38" spans="1:49">
      <c r="A38" s="311"/>
      <c r="B38" s="312"/>
      <c r="C38" s="312">
        <f t="shared" si="45"/>
        <v>0</v>
      </c>
      <c r="D38" s="347"/>
      <c r="E38" s="657"/>
      <c r="F38" s="658"/>
      <c r="G38" s="464">
        <f t="shared" si="49"/>
        <v>0</v>
      </c>
      <c r="H38" s="465">
        <f t="shared" si="50"/>
        <v>0</v>
      </c>
      <c r="I38" s="466"/>
      <c r="J38" s="657"/>
      <c r="K38" s="658"/>
      <c r="L38" s="467">
        <f t="shared" si="51"/>
        <v>0</v>
      </c>
      <c r="M38" s="468">
        <f t="shared" si="52"/>
        <v>0</v>
      </c>
      <c r="N38" s="466"/>
      <c r="O38" s="657"/>
      <c r="P38" s="658"/>
      <c r="Q38" s="464">
        <f t="shared" si="53"/>
        <v>0</v>
      </c>
      <c r="R38" s="468">
        <f t="shared" si="54"/>
        <v>0</v>
      </c>
      <c r="S38" s="466"/>
      <c r="T38" s="657"/>
      <c r="U38" s="658"/>
      <c r="V38" s="464">
        <f t="shared" si="55"/>
        <v>0</v>
      </c>
      <c r="W38" s="468">
        <f t="shared" si="56"/>
        <v>0</v>
      </c>
      <c r="X38" s="466"/>
      <c r="Y38" s="657"/>
      <c r="Z38" s="658"/>
      <c r="AA38" s="464">
        <f t="shared" si="57"/>
        <v>0</v>
      </c>
      <c r="AB38" s="468">
        <f t="shared" si="58"/>
        <v>0</v>
      </c>
      <c r="AC38" s="570"/>
      <c r="AD38" s="589">
        <f t="shared" si="59"/>
        <v>0</v>
      </c>
      <c r="AE38" s="468">
        <f t="shared" si="60"/>
        <v>0</v>
      </c>
      <c r="AF38" s="466"/>
      <c r="AG38" s="589">
        <f t="shared" si="61"/>
        <v>0</v>
      </c>
      <c r="AH38" s="387"/>
      <c r="AJ38" s="840">
        <f t="shared" si="62"/>
        <v>0</v>
      </c>
      <c r="AK38" s="840">
        <f t="shared" si="47"/>
        <v>0</v>
      </c>
      <c r="AL38" s="841"/>
      <c r="AM38" s="840">
        <f t="shared" si="63"/>
        <v>0</v>
      </c>
      <c r="AN38" s="840">
        <f t="shared" si="64"/>
        <v>0</v>
      </c>
      <c r="AO38" s="842"/>
      <c r="AP38" s="840">
        <f t="shared" si="65"/>
        <v>0</v>
      </c>
      <c r="AQ38" s="840">
        <f t="shared" si="66"/>
        <v>0</v>
      </c>
      <c r="AR38" s="843"/>
      <c r="AS38" s="840">
        <f t="shared" si="67"/>
        <v>0</v>
      </c>
      <c r="AT38" s="840">
        <f t="shared" si="68"/>
        <v>0</v>
      </c>
      <c r="AU38" s="844"/>
      <c r="AV38" s="840">
        <f t="shared" si="69"/>
        <v>0</v>
      </c>
      <c r="AW38" s="840">
        <f t="shared" si="48"/>
        <v>0</v>
      </c>
    </row>
    <row r="39" spans="1:49">
      <c r="A39" s="601" t="s">
        <v>23</v>
      </c>
      <c r="B39" s="601"/>
      <c r="C39" s="601"/>
      <c r="D39" s="436"/>
      <c r="E39" s="638"/>
      <c r="F39" s="638"/>
      <c r="G39" s="638"/>
      <c r="H39" s="641"/>
      <c r="I39" s="436"/>
      <c r="J39" s="640"/>
      <c r="K39" s="638"/>
      <c r="L39" s="638"/>
      <c r="M39" s="641"/>
      <c r="N39" s="436"/>
      <c r="O39" s="640"/>
      <c r="P39" s="638"/>
      <c r="Q39" s="638"/>
      <c r="R39" s="641"/>
      <c r="S39" s="436"/>
      <c r="T39" s="640"/>
      <c r="U39" s="638"/>
      <c r="V39" s="638"/>
      <c r="W39" s="641"/>
      <c r="X39" s="436"/>
      <c r="Y39" s="640"/>
      <c r="Z39" s="638"/>
      <c r="AA39" s="638"/>
      <c r="AB39" s="641"/>
      <c r="AC39" s="601"/>
      <c r="AD39" s="601"/>
      <c r="AE39" s="601"/>
      <c r="AF39" s="601"/>
      <c r="AG39" s="601"/>
      <c r="AH39" s="387"/>
      <c r="AJ39" s="845"/>
      <c r="AK39" s="845"/>
      <c r="AL39" s="846"/>
      <c r="AM39" s="845"/>
      <c r="AN39" s="845"/>
      <c r="AO39" s="847"/>
      <c r="AP39" s="845"/>
      <c r="AQ39" s="845"/>
      <c r="AR39" s="848"/>
      <c r="AS39" s="845"/>
      <c r="AT39" s="845"/>
      <c r="AU39" s="849"/>
      <c r="AV39" s="845"/>
      <c r="AW39" s="845"/>
    </row>
    <row r="40" spans="1:49">
      <c r="A40" s="311"/>
      <c r="B40" s="312"/>
      <c r="C40" s="639"/>
      <c r="D40" s="422"/>
      <c r="E40" s="657"/>
      <c r="F40" s="658"/>
      <c r="G40" s="464">
        <f>AJ40*E40</f>
        <v>0</v>
      </c>
      <c r="H40" s="465">
        <f>AJ40*F40</f>
        <v>0</v>
      </c>
      <c r="I40" s="466"/>
      <c r="J40" s="657"/>
      <c r="K40" s="658"/>
      <c r="L40" s="464">
        <f>AM40*J40</f>
        <v>0</v>
      </c>
      <c r="M40" s="465">
        <f>AM40*K40</f>
        <v>0</v>
      </c>
      <c r="N40" s="466"/>
      <c r="O40" s="657"/>
      <c r="P40" s="658"/>
      <c r="Q40" s="464">
        <f>AP40*O40</f>
        <v>0</v>
      </c>
      <c r="R40" s="465">
        <f>AP40*P40</f>
        <v>0</v>
      </c>
      <c r="S40" s="466"/>
      <c r="T40" s="657"/>
      <c r="U40" s="658"/>
      <c r="V40" s="464">
        <f>AS40*T40</f>
        <v>0</v>
      </c>
      <c r="W40" s="465">
        <f>AS40*U40</f>
        <v>0</v>
      </c>
      <c r="X40" s="466"/>
      <c r="Y40" s="657"/>
      <c r="Z40" s="658"/>
      <c r="AA40" s="464">
        <f>AV40*Y40</f>
        <v>0</v>
      </c>
      <c r="AB40" s="465">
        <f>AV40*Z40</f>
        <v>0</v>
      </c>
      <c r="AC40" s="570"/>
      <c r="AD40" s="589">
        <f t="shared" si="42"/>
        <v>0</v>
      </c>
      <c r="AE40" s="468">
        <f t="shared" si="43"/>
        <v>0</v>
      </c>
      <c r="AF40" s="466"/>
      <c r="AG40" s="561">
        <f>SUM(AD40:AE40)</f>
        <v>0</v>
      </c>
      <c r="AH40" s="387"/>
      <c r="AJ40" s="840">
        <f>B40</f>
        <v>0</v>
      </c>
      <c r="AK40" s="850"/>
      <c r="AL40" s="841"/>
      <c r="AM40" s="840">
        <f>AJ40*1.03</f>
        <v>0</v>
      </c>
      <c r="AN40" s="850"/>
      <c r="AO40" s="842"/>
      <c r="AP40" s="840">
        <f>AM40*1.03</f>
        <v>0</v>
      </c>
      <c r="AQ40" s="850"/>
      <c r="AR40" s="843"/>
      <c r="AS40" s="840">
        <f>AP40*1.03</f>
        <v>0</v>
      </c>
      <c r="AT40" s="850"/>
      <c r="AU40" s="844"/>
      <c r="AV40" s="840">
        <f>AS40*1.03</f>
        <v>0</v>
      </c>
      <c r="AW40" s="850"/>
    </row>
    <row r="41" spans="1:49">
      <c r="A41" s="311"/>
      <c r="B41" s="312"/>
      <c r="C41" s="637"/>
      <c r="D41" s="422"/>
      <c r="E41" s="657"/>
      <c r="F41" s="658"/>
      <c r="G41" s="464">
        <f t="shared" ref="G41:G44" si="70">B41*E41</f>
        <v>0</v>
      </c>
      <c r="H41" s="465">
        <f t="shared" ref="H41:H44" si="71">B41*F41</f>
        <v>0</v>
      </c>
      <c r="I41" s="466"/>
      <c r="J41" s="657"/>
      <c r="K41" s="658"/>
      <c r="L41" s="464">
        <f t="shared" ref="L41:L44" si="72">AM41*J41</f>
        <v>0</v>
      </c>
      <c r="M41" s="465">
        <f t="shared" ref="M41:M44" si="73">AM41*K41</f>
        <v>0</v>
      </c>
      <c r="N41" s="466"/>
      <c r="O41" s="657"/>
      <c r="P41" s="658"/>
      <c r="Q41" s="464">
        <f t="shared" ref="Q41:Q44" si="74">AP41*O41</f>
        <v>0</v>
      </c>
      <c r="R41" s="465">
        <f t="shared" ref="R41:R44" si="75">AP41*P41</f>
        <v>0</v>
      </c>
      <c r="S41" s="466"/>
      <c r="T41" s="657"/>
      <c r="U41" s="658"/>
      <c r="V41" s="464">
        <f t="shared" ref="V41:V44" si="76">AS41*T41</f>
        <v>0</v>
      </c>
      <c r="W41" s="465">
        <f t="shared" ref="W41:W44" si="77">AS41*U41</f>
        <v>0</v>
      </c>
      <c r="X41" s="466"/>
      <c r="Y41" s="657"/>
      <c r="Z41" s="658"/>
      <c r="AA41" s="464">
        <f t="shared" ref="AA41:AA44" si="78">AV41*Y41</f>
        <v>0</v>
      </c>
      <c r="AB41" s="465">
        <f t="shared" ref="AB41:AB44" si="79">AV41*Z41</f>
        <v>0</v>
      </c>
      <c r="AC41" s="570"/>
      <c r="AD41" s="589">
        <f t="shared" si="42"/>
        <v>0</v>
      </c>
      <c r="AE41" s="468">
        <f t="shared" si="43"/>
        <v>0</v>
      </c>
      <c r="AF41" s="466"/>
      <c r="AG41" s="561">
        <f t="shared" ref="AG41:AG44" si="80">SUM(AD41:AE41)</f>
        <v>0</v>
      </c>
      <c r="AH41" s="387"/>
      <c r="AJ41" s="840">
        <f t="shared" ref="AJ41:AJ44" si="81">B41</f>
        <v>0</v>
      </c>
      <c r="AK41" s="851"/>
      <c r="AL41" s="841"/>
      <c r="AM41" s="840">
        <f t="shared" ref="AM41:AM44" si="82">AJ41*1.03</f>
        <v>0</v>
      </c>
      <c r="AN41" s="851"/>
      <c r="AO41" s="842"/>
      <c r="AP41" s="840">
        <f t="shared" ref="AP41:AP44" si="83">AM41*1.03</f>
        <v>0</v>
      </c>
      <c r="AQ41" s="851"/>
      <c r="AR41" s="843"/>
      <c r="AS41" s="840">
        <f t="shared" ref="AS41:AS44" si="84">AP41*1.03</f>
        <v>0</v>
      </c>
      <c r="AT41" s="851"/>
      <c r="AU41" s="844"/>
      <c r="AV41" s="840">
        <f t="shared" ref="AV41:AV44" si="85">AS41*1.03</f>
        <v>0</v>
      </c>
      <c r="AW41" s="851"/>
    </row>
    <row r="42" spans="1:49">
      <c r="A42" s="311"/>
      <c r="B42" s="312"/>
      <c r="C42" s="637"/>
      <c r="D42" s="422"/>
      <c r="E42" s="657"/>
      <c r="F42" s="658"/>
      <c r="G42" s="464">
        <f t="shared" si="70"/>
        <v>0</v>
      </c>
      <c r="H42" s="465">
        <f t="shared" si="71"/>
        <v>0</v>
      </c>
      <c r="I42" s="466"/>
      <c r="J42" s="657"/>
      <c r="K42" s="658"/>
      <c r="L42" s="464">
        <f t="shared" si="72"/>
        <v>0</v>
      </c>
      <c r="M42" s="465">
        <f t="shared" si="73"/>
        <v>0</v>
      </c>
      <c r="N42" s="466"/>
      <c r="O42" s="657"/>
      <c r="P42" s="658"/>
      <c r="Q42" s="464">
        <f t="shared" si="74"/>
        <v>0</v>
      </c>
      <c r="R42" s="465">
        <f t="shared" si="75"/>
        <v>0</v>
      </c>
      <c r="S42" s="466"/>
      <c r="T42" s="657"/>
      <c r="U42" s="658"/>
      <c r="V42" s="464">
        <f t="shared" si="76"/>
        <v>0</v>
      </c>
      <c r="W42" s="465">
        <f t="shared" si="77"/>
        <v>0</v>
      </c>
      <c r="X42" s="466"/>
      <c r="Y42" s="657"/>
      <c r="Z42" s="658"/>
      <c r="AA42" s="464">
        <f t="shared" si="78"/>
        <v>0</v>
      </c>
      <c r="AB42" s="465">
        <f t="shared" si="79"/>
        <v>0</v>
      </c>
      <c r="AC42" s="570"/>
      <c r="AD42" s="589">
        <f t="shared" si="42"/>
        <v>0</v>
      </c>
      <c r="AE42" s="468">
        <f t="shared" si="43"/>
        <v>0</v>
      </c>
      <c r="AF42" s="466"/>
      <c r="AG42" s="561">
        <f t="shared" si="80"/>
        <v>0</v>
      </c>
      <c r="AH42" s="387"/>
      <c r="AJ42" s="840">
        <f t="shared" si="81"/>
        <v>0</v>
      </c>
      <c r="AK42" s="851"/>
      <c r="AL42" s="841"/>
      <c r="AM42" s="840">
        <f t="shared" si="82"/>
        <v>0</v>
      </c>
      <c r="AN42" s="851"/>
      <c r="AO42" s="842"/>
      <c r="AP42" s="840">
        <f t="shared" si="83"/>
        <v>0</v>
      </c>
      <c r="AQ42" s="851"/>
      <c r="AR42" s="843"/>
      <c r="AS42" s="840">
        <f t="shared" si="84"/>
        <v>0</v>
      </c>
      <c r="AT42" s="851"/>
      <c r="AU42" s="844"/>
      <c r="AV42" s="840">
        <f t="shared" si="85"/>
        <v>0</v>
      </c>
      <c r="AW42" s="851"/>
    </row>
    <row r="43" spans="1:49">
      <c r="A43" s="311"/>
      <c r="B43" s="312"/>
      <c r="C43" s="637"/>
      <c r="D43" s="422"/>
      <c r="E43" s="657"/>
      <c r="F43" s="658"/>
      <c r="G43" s="464">
        <f t="shared" si="70"/>
        <v>0</v>
      </c>
      <c r="H43" s="465">
        <f t="shared" si="71"/>
        <v>0</v>
      </c>
      <c r="I43" s="466"/>
      <c r="J43" s="657"/>
      <c r="K43" s="658"/>
      <c r="L43" s="464">
        <f t="shared" si="72"/>
        <v>0</v>
      </c>
      <c r="M43" s="465">
        <f t="shared" si="73"/>
        <v>0</v>
      </c>
      <c r="N43" s="466"/>
      <c r="O43" s="657"/>
      <c r="P43" s="658"/>
      <c r="Q43" s="464">
        <f t="shared" si="74"/>
        <v>0</v>
      </c>
      <c r="R43" s="465">
        <f t="shared" si="75"/>
        <v>0</v>
      </c>
      <c r="S43" s="466"/>
      <c r="T43" s="657"/>
      <c r="U43" s="658"/>
      <c r="V43" s="464">
        <f t="shared" si="76"/>
        <v>0</v>
      </c>
      <c r="W43" s="465">
        <f t="shared" si="77"/>
        <v>0</v>
      </c>
      <c r="X43" s="466"/>
      <c r="Y43" s="657"/>
      <c r="Z43" s="658"/>
      <c r="AA43" s="464">
        <f t="shared" si="78"/>
        <v>0</v>
      </c>
      <c r="AB43" s="465">
        <f t="shared" si="79"/>
        <v>0</v>
      </c>
      <c r="AC43" s="570"/>
      <c r="AD43" s="589">
        <f t="shared" si="42"/>
        <v>0</v>
      </c>
      <c r="AE43" s="468">
        <f t="shared" si="43"/>
        <v>0</v>
      </c>
      <c r="AF43" s="466"/>
      <c r="AG43" s="561">
        <f t="shared" si="80"/>
        <v>0</v>
      </c>
      <c r="AH43" s="387"/>
      <c r="AJ43" s="840">
        <f t="shared" si="81"/>
        <v>0</v>
      </c>
      <c r="AK43" s="851"/>
      <c r="AL43" s="841"/>
      <c r="AM43" s="840">
        <f t="shared" si="82"/>
        <v>0</v>
      </c>
      <c r="AN43" s="851"/>
      <c r="AO43" s="842"/>
      <c r="AP43" s="840">
        <f t="shared" si="83"/>
        <v>0</v>
      </c>
      <c r="AQ43" s="851"/>
      <c r="AR43" s="843"/>
      <c r="AS43" s="840">
        <f t="shared" si="84"/>
        <v>0</v>
      </c>
      <c r="AT43" s="851"/>
      <c r="AU43" s="844"/>
      <c r="AV43" s="840">
        <f t="shared" si="85"/>
        <v>0</v>
      </c>
      <c r="AW43" s="851"/>
    </row>
    <row r="44" spans="1:49">
      <c r="A44" s="311"/>
      <c r="B44" s="312"/>
      <c r="C44" s="636"/>
      <c r="D44" s="422"/>
      <c r="E44" s="657"/>
      <c r="F44" s="658"/>
      <c r="G44" s="464">
        <f t="shared" si="70"/>
        <v>0</v>
      </c>
      <c r="H44" s="465">
        <f t="shared" si="71"/>
        <v>0</v>
      </c>
      <c r="I44" s="466"/>
      <c r="J44" s="657"/>
      <c r="K44" s="658"/>
      <c r="L44" s="464">
        <f t="shared" si="72"/>
        <v>0</v>
      </c>
      <c r="M44" s="465">
        <f t="shared" si="73"/>
        <v>0</v>
      </c>
      <c r="N44" s="466"/>
      <c r="O44" s="657"/>
      <c r="P44" s="658"/>
      <c r="Q44" s="464">
        <f t="shared" si="74"/>
        <v>0</v>
      </c>
      <c r="R44" s="465">
        <f t="shared" si="75"/>
        <v>0</v>
      </c>
      <c r="S44" s="466"/>
      <c r="T44" s="657"/>
      <c r="U44" s="658"/>
      <c r="V44" s="464">
        <f t="shared" si="76"/>
        <v>0</v>
      </c>
      <c r="W44" s="465">
        <f t="shared" si="77"/>
        <v>0</v>
      </c>
      <c r="X44" s="466"/>
      <c r="Y44" s="657"/>
      <c r="Z44" s="658"/>
      <c r="AA44" s="464">
        <f t="shared" si="78"/>
        <v>0</v>
      </c>
      <c r="AB44" s="465">
        <f t="shared" si="79"/>
        <v>0</v>
      </c>
      <c r="AC44" s="570"/>
      <c r="AD44" s="589">
        <f t="shared" si="42"/>
        <v>0</v>
      </c>
      <c r="AE44" s="468">
        <f t="shared" si="43"/>
        <v>0</v>
      </c>
      <c r="AF44" s="466"/>
      <c r="AG44" s="561">
        <f t="shared" si="80"/>
        <v>0</v>
      </c>
      <c r="AH44" s="387"/>
      <c r="AJ44" s="840">
        <f t="shared" si="81"/>
        <v>0</v>
      </c>
      <c r="AK44" s="852"/>
      <c r="AL44" s="841"/>
      <c r="AM44" s="840">
        <f t="shared" si="82"/>
        <v>0</v>
      </c>
      <c r="AN44" s="852"/>
      <c r="AO44" s="842"/>
      <c r="AP44" s="840">
        <f t="shared" si="83"/>
        <v>0</v>
      </c>
      <c r="AQ44" s="852"/>
      <c r="AR44" s="843"/>
      <c r="AS44" s="840">
        <f t="shared" si="84"/>
        <v>0</v>
      </c>
      <c r="AT44" s="852"/>
      <c r="AU44" s="844"/>
      <c r="AV44" s="840">
        <f t="shared" si="85"/>
        <v>0</v>
      </c>
      <c r="AW44" s="852"/>
    </row>
    <row r="45" spans="1:49">
      <c r="A45" s="1044" t="s">
        <v>39</v>
      </c>
      <c r="B45" s="1044"/>
      <c r="C45" s="1044"/>
      <c r="D45" s="1044"/>
      <c r="E45" s="1044"/>
      <c r="F45" s="1044"/>
      <c r="G45" s="476">
        <f>SUM(G33:G44)</f>
        <v>0</v>
      </c>
      <c r="H45" s="473">
        <f>SUM(H33:H44)</f>
        <v>0</v>
      </c>
      <c r="I45" s="466"/>
      <c r="J45" s="473"/>
      <c r="K45" s="474"/>
      <c r="L45" s="474">
        <f>SUM(L33:L44)</f>
        <v>0</v>
      </c>
      <c r="M45" s="476">
        <f>SUM(M33:M44)</f>
        <v>0</v>
      </c>
      <c r="N45" s="466"/>
      <c r="O45" s="473"/>
      <c r="P45" s="474"/>
      <c r="Q45" s="476">
        <f>SUM(Q33:Q44)</f>
        <v>0</v>
      </c>
      <c r="R45" s="476">
        <f>SUM(R33:R44)</f>
        <v>0</v>
      </c>
      <c r="S45" s="466"/>
      <c r="T45" s="473"/>
      <c r="U45" s="474"/>
      <c r="V45" s="476">
        <f>SUM(V33:V44)</f>
        <v>0</v>
      </c>
      <c r="W45" s="476">
        <f>SUM(W33:W44)</f>
        <v>0</v>
      </c>
      <c r="X45" s="466"/>
      <c r="Y45" s="473"/>
      <c r="Z45" s="474"/>
      <c r="AA45" s="476">
        <f>SUM(AA33:AA44)</f>
        <v>0</v>
      </c>
      <c r="AB45" s="476">
        <f>SUM(AB33:AB44)</f>
        <v>0</v>
      </c>
      <c r="AC45" s="570"/>
      <c r="AD45" s="563">
        <f>SUM(G45+L45+Q45+V45+AA45)</f>
        <v>0</v>
      </c>
      <c r="AE45" s="563">
        <f t="shared" ref="AE45" si="86">SUM(H45+M45+R45+W45+AB45)</f>
        <v>0</v>
      </c>
      <c r="AF45" s="466"/>
      <c r="AG45" s="563">
        <f>SUM(AD45:AE45)</f>
        <v>0</v>
      </c>
      <c r="AH45" s="387"/>
    </row>
    <row r="46" spans="1:49">
      <c r="A46" s="316"/>
      <c r="B46" s="317"/>
      <c r="C46" s="317"/>
      <c r="D46" s="347"/>
      <c r="E46" s="414"/>
      <c r="F46" s="414"/>
      <c r="G46" s="415"/>
      <c r="H46" s="416"/>
      <c r="I46" s="347"/>
      <c r="J46" s="317"/>
      <c r="K46" s="317"/>
      <c r="L46" s="342"/>
      <c r="M46" s="346"/>
      <c r="N46" s="347"/>
      <c r="O46" s="317"/>
      <c r="P46" s="317"/>
      <c r="Q46" s="342"/>
      <c r="R46" s="346"/>
      <c r="S46" s="347"/>
      <c r="T46" s="317"/>
      <c r="U46" s="317"/>
      <c r="V46" s="342"/>
      <c r="W46" s="346"/>
      <c r="X46" s="347"/>
      <c r="Y46" s="317"/>
      <c r="Z46" s="317"/>
      <c r="AA46" s="342"/>
      <c r="AB46" s="346"/>
      <c r="AC46" s="570"/>
      <c r="AD46" s="592"/>
      <c r="AE46" s="277"/>
      <c r="AF46" s="347"/>
      <c r="AG46" s="593"/>
      <c r="AH46" s="387"/>
    </row>
    <row r="47" spans="1:49" ht="27.6">
      <c r="A47" s="307" t="s">
        <v>208</v>
      </c>
      <c r="B47" s="449" t="s">
        <v>214</v>
      </c>
      <c r="C47" s="774" t="s">
        <v>58</v>
      </c>
      <c r="D47" s="436"/>
      <c r="E47" s="1082" t="s">
        <v>210</v>
      </c>
      <c r="F47" s="1083"/>
      <c r="G47" s="309"/>
      <c r="H47" s="310"/>
      <c r="I47" s="422"/>
      <c r="J47" s="1082" t="s">
        <v>210</v>
      </c>
      <c r="K47" s="1083"/>
      <c r="L47" s="361"/>
      <c r="M47" s="361"/>
      <c r="N47" s="347"/>
      <c r="O47" s="1082" t="s">
        <v>210</v>
      </c>
      <c r="P47" s="1083"/>
      <c r="Q47" s="309"/>
      <c r="R47" s="309"/>
      <c r="S47" s="347"/>
      <c r="T47" s="1082" t="s">
        <v>210</v>
      </c>
      <c r="U47" s="1083"/>
      <c r="V47" s="309"/>
      <c r="W47" s="309"/>
      <c r="X47" s="347"/>
      <c r="Y47" s="1082" t="s">
        <v>210</v>
      </c>
      <c r="Z47" s="1083"/>
      <c r="AA47" s="309"/>
      <c r="AB47" s="310"/>
      <c r="AC47" s="570"/>
      <c r="AD47" s="331"/>
      <c r="AE47" s="309"/>
      <c r="AF47" s="347"/>
      <c r="AG47" s="310"/>
      <c r="AH47" s="387"/>
      <c r="AJ47" s="412" t="s">
        <v>32</v>
      </c>
      <c r="AK47" s="651"/>
      <c r="AL47" s="646"/>
      <c r="AM47" s="412" t="s">
        <v>32</v>
      </c>
      <c r="AN47" s="651"/>
      <c r="AO47" s="648"/>
      <c r="AP47" s="412" t="s">
        <v>32</v>
      </c>
      <c r="AQ47" s="651"/>
      <c r="AR47" s="649"/>
      <c r="AS47" s="412" t="s">
        <v>32</v>
      </c>
      <c r="AT47" s="651"/>
      <c r="AU47" s="650"/>
      <c r="AV47" s="412" t="s">
        <v>32</v>
      </c>
      <c r="AW47" s="651"/>
    </row>
    <row r="48" spans="1:49">
      <c r="A48" s="601" t="s">
        <v>225</v>
      </c>
      <c r="B48" s="607"/>
      <c r="C48" s="601"/>
      <c r="D48" s="597"/>
      <c r="E48" s="608"/>
      <c r="F48" s="608"/>
      <c r="G48" s="602"/>
      <c r="H48" s="602"/>
      <c r="I48" s="602"/>
      <c r="J48" s="608"/>
      <c r="K48" s="608"/>
      <c r="L48" s="602"/>
      <c r="M48" s="602"/>
      <c r="N48" s="602"/>
      <c r="O48" s="608"/>
      <c r="P48" s="608"/>
      <c r="Q48" s="602"/>
      <c r="R48" s="602"/>
      <c r="S48" s="602"/>
      <c r="T48" s="608"/>
      <c r="U48" s="608"/>
      <c r="V48" s="602"/>
      <c r="W48" s="602"/>
      <c r="X48" s="602"/>
      <c r="Y48" s="608"/>
      <c r="Z48" s="608"/>
      <c r="AA48" s="602"/>
      <c r="AB48" s="602"/>
      <c r="AC48" s="597"/>
      <c r="AD48" s="609"/>
      <c r="AE48" s="602"/>
      <c r="AF48" s="602"/>
      <c r="AG48" s="610"/>
      <c r="AH48" s="387"/>
      <c r="AJ48" s="647"/>
      <c r="AK48" s="651"/>
      <c r="AL48" s="646"/>
      <c r="AM48" s="647"/>
      <c r="AN48" s="651"/>
      <c r="AO48" s="648"/>
      <c r="AP48" s="647"/>
      <c r="AQ48" s="651"/>
      <c r="AR48" s="649"/>
      <c r="AS48" s="647"/>
      <c r="AT48" s="651"/>
      <c r="AU48" s="650"/>
      <c r="AV48" s="647"/>
      <c r="AW48" s="651"/>
    </row>
    <row r="49" spans="1:48">
      <c r="A49" s="634"/>
      <c r="B49" s="633"/>
      <c r="C49" s="630"/>
      <c r="D49" s="347"/>
      <c r="E49" s="657"/>
      <c r="F49" s="658"/>
      <c r="G49" s="349">
        <f>AJ49*E49</f>
        <v>0</v>
      </c>
      <c r="H49" s="349">
        <f>C49*F49</f>
        <v>0</v>
      </c>
      <c r="I49" s="466"/>
      <c r="J49" s="657"/>
      <c r="K49" s="658"/>
      <c r="L49" s="349">
        <f>AM49*J49</f>
        <v>0</v>
      </c>
      <c r="M49" s="469"/>
      <c r="N49" s="466"/>
      <c r="O49" s="657"/>
      <c r="P49" s="658"/>
      <c r="Q49" s="349">
        <f>AP49*O49</f>
        <v>0</v>
      </c>
      <c r="R49" s="469"/>
      <c r="S49" s="466"/>
      <c r="T49" s="657"/>
      <c r="U49" s="658"/>
      <c r="V49" s="349">
        <f>AS49*T49</f>
        <v>0</v>
      </c>
      <c r="W49" s="469"/>
      <c r="X49" s="466"/>
      <c r="Y49" s="657"/>
      <c r="Z49" s="658"/>
      <c r="AA49" s="349">
        <f>AV49*Y49</f>
        <v>0</v>
      </c>
      <c r="AB49" s="469"/>
      <c r="AC49" s="570"/>
      <c r="AD49" s="561">
        <f>SUM(G49+L49+Q49+V49+AA49)</f>
        <v>0</v>
      </c>
      <c r="AE49" s="469">
        <f t="shared" ref="AE49:AE51" si="87">SUM(H49+M49+R49+W49+AB49)</f>
        <v>0</v>
      </c>
      <c r="AF49" s="466"/>
      <c r="AG49" s="561">
        <f t="shared" ref="AG49:AG51" si="88">SUM(AD49:AF49)</f>
        <v>0</v>
      </c>
      <c r="AH49" s="387"/>
      <c r="AJ49" s="853">
        <f>C49</f>
        <v>0</v>
      </c>
      <c r="AK49" s="854"/>
      <c r="AL49" s="841"/>
      <c r="AM49" s="853">
        <f>AJ49*1.03</f>
        <v>0</v>
      </c>
      <c r="AN49" s="854"/>
      <c r="AO49" s="842"/>
      <c r="AP49" s="853">
        <f>AM49*1.03</f>
        <v>0</v>
      </c>
      <c r="AQ49" s="854"/>
      <c r="AR49" s="843"/>
      <c r="AS49" s="853">
        <f>AP49*1.03</f>
        <v>0</v>
      </c>
      <c r="AT49" s="854"/>
      <c r="AU49" s="844"/>
      <c r="AV49" s="853">
        <f>AS49*1.03</f>
        <v>0</v>
      </c>
    </row>
    <row r="50" spans="1:48">
      <c r="A50" s="634"/>
      <c r="B50" s="635"/>
      <c r="C50" s="630"/>
      <c r="D50" s="347"/>
      <c r="E50" s="657"/>
      <c r="F50" s="658"/>
      <c r="G50" s="349">
        <f t="shared" ref="G50:G51" si="89">AJ50*E50</f>
        <v>0</v>
      </c>
      <c r="H50" s="349">
        <f t="shared" ref="H50:H51" si="90">D50*F50</f>
        <v>0</v>
      </c>
      <c r="I50" s="466"/>
      <c r="J50" s="657"/>
      <c r="K50" s="658"/>
      <c r="L50" s="349"/>
      <c r="M50" s="469"/>
      <c r="N50" s="466"/>
      <c r="O50" s="657"/>
      <c r="P50" s="658"/>
      <c r="Q50" s="349"/>
      <c r="R50" s="469"/>
      <c r="S50" s="466"/>
      <c r="T50" s="657"/>
      <c r="U50" s="658"/>
      <c r="V50" s="349"/>
      <c r="W50" s="469"/>
      <c r="X50" s="466"/>
      <c r="Y50" s="657"/>
      <c r="Z50" s="658"/>
      <c r="AA50" s="349"/>
      <c r="AB50" s="469"/>
      <c r="AC50" s="570"/>
      <c r="AD50" s="561">
        <f t="shared" ref="AD50:AD51" si="91">SUM(Q50+++V50+AA50)</f>
        <v>0</v>
      </c>
      <c r="AE50" s="469">
        <f t="shared" si="87"/>
        <v>0</v>
      </c>
      <c r="AF50" s="466"/>
      <c r="AG50" s="561">
        <f t="shared" si="88"/>
        <v>0</v>
      </c>
      <c r="AH50" s="387"/>
      <c r="AJ50" s="853">
        <f t="shared" ref="AJ50:AJ51" si="92">C50</f>
        <v>0</v>
      </c>
      <c r="AK50" s="854"/>
      <c r="AL50" s="841"/>
      <c r="AM50" s="853">
        <f t="shared" ref="AM50:AM51" si="93">AJ50*1.03</f>
        <v>0</v>
      </c>
      <c r="AN50" s="854"/>
      <c r="AO50" s="842"/>
      <c r="AP50" s="853">
        <f t="shared" ref="AP50:AP51" si="94">AM50*1.03</f>
        <v>0</v>
      </c>
      <c r="AQ50" s="854"/>
      <c r="AR50" s="843"/>
      <c r="AS50" s="853">
        <f t="shared" ref="AS50:AS51" si="95">AP50*1.03</f>
        <v>0</v>
      </c>
      <c r="AT50" s="854"/>
      <c r="AU50" s="844"/>
      <c r="AV50" s="853">
        <f t="shared" ref="AV50:AV51" si="96">AS50*1.03</f>
        <v>0</v>
      </c>
    </row>
    <row r="51" spans="1:48">
      <c r="A51" s="391"/>
      <c r="B51" s="588"/>
      <c r="C51" s="630"/>
      <c r="D51" s="347"/>
      <c r="E51" s="657"/>
      <c r="F51" s="658"/>
      <c r="G51" s="349">
        <f t="shared" si="89"/>
        <v>0</v>
      </c>
      <c r="H51" s="349">
        <f t="shared" si="90"/>
        <v>0</v>
      </c>
      <c r="I51" s="466"/>
      <c r="J51" s="657"/>
      <c r="K51" s="658"/>
      <c r="L51" s="349"/>
      <c r="M51" s="469"/>
      <c r="N51" s="466"/>
      <c r="O51" s="657"/>
      <c r="P51" s="658"/>
      <c r="Q51" s="349"/>
      <c r="R51" s="469"/>
      <c r="S51" s="466"/>
      <c r="T51" s="657"/>
      <c r="U51" s="658"/>
      <c r="V51" s="349"/>
      <c r="W51" s="469"/>
      <c r="X51" s="466"/>
      <c r="Y51" s="657"/>
      <c r="Z51" s="658"/>
      <c r="AA51" s="349"/>
      <c r="AB51" s="469"/>
      <c r="AC51" s="570"/>
      <c r="AD51" s="561">
        <f t="shared" si="91"/>
        <v>0</v>
      </c>
      <c r="AE51" s="469">
        <f t="shared" si="87"/>
        <v>0</v>
      </c>
      <c r="AF51" s="466"/>
      <c r="AG51" s="561">
        <f t="shared" si="88"/>
        <v>0</v>
      </c>
      <c r="AH51" s="387"/>
      <c r="AJ51" s="853">
        <f t="shared" si="92"/>
        <v>0</v>
      </c>
      <c r="AK51" s="854"/>
      <c r="AL51" s="841"/>
      <c r="AM51" s="853">
        <f t="shared" si="93"/>
        <v>0</v>
      </c>
      <c r="AN51" s="854"/>
      <c r="AO51" s="842"/>
      <c r="AP51" s="853">
        <f t="shared" si="94"/>
        <v>0</v>
      </c>
      <c r="AQ51" s="854"/>
      <c r="AR51" s="843"/>
      <c r="AS51" s="853">
        <f t="shared" si="95"/>
        <v>0</v>
      </c>
      <c r="AT51" s="854"/>
      <c r="AU51" s="844"/>
      <c r="AV51" s="853">
        <f t="shared" si="96"/>
        <v>0</v>
      </c>
    </row>
    <row r="52" spans="1:48">
      <c r="A52" s="1044" t="s">
        <v>39</v>
      </c>
      <c r="B52" s="1045"/>
      <c r="C52" s="1044"/>
      <c r="D52" s="1044"/>
      <c r="E52" s="1044"/>
      <c r="F52" s="1044"/>
      <c r="G52" s="476">
        <f>SUM(G49:G51)</f>
        <v>0</v>
      </c>
      <c r="H52" s="473">
        <f>SUM(H49:H51)</f>
        <v>0</v>
      </c>
      <c r="I52" s="466"/>
      <c r="J52" s="473"/>
      <c r="K52" s="474"/>
      <c r="L52" s="474">
        <f>SUM(L49:L51)</f>
        <v>0</v>
      </c>
      <c r="M52" s="476"/>
      <c r="N52" s="466"/>
      <c r="O52" s="473"/>
      <c r="P52" s="474"/>
      <c r="Q52" s="476">
        <f>SUM(Q49:Q51)</f>
        <v>0</v>
      </c>
      <c r="R52" s="476"/>
      <c r="S52" s="466"/>
      <c r="T52" s="473"/>
      <c r="U52" s="474"/>
      <c r="V52" s="476">
        <f>SUM(V49:V51)</f>
        <v>0</v>
      </c>
      <c r="W52" s="476"/>
      <c r="X52" s="466"/>
      <c r="Y52" s="473"/>
      <c r="Z52" s="474"/>
      <c r="AA52" s="476">
        <f>SUM(AA49:AA51)</f>
        <v>0</v>
      </c>
      <c r="AB52" s="476"/>
      <c r="AC52" s="570"/>
      <c r="AD52" s="563">
        <f>SUM(G52+L52+Q52+V52+AA52)</f>
        <v>0</v>
      </c>
      <c r="AE52" s="563">
        <f>SUM(H52+M52+R52+W52+AB52)</f>
        <v>0</v>
      </c>
      <c r="AF52" s="466"/>
      <c r="AG52" s="563">
        <f>SUM(AD52:AE52)</f>
        <v>0</v>
      </c>
      <c r="AH52" s="387"/>
      <c r="AJ52" s="855"/>
      <c r="AK52" s="856"/>
      <c r="AL52" s="856"/>
      <c r="AM52" s="855"/>
      <c r="AN52" s="856"/>
      <c r="AO52" s="856"/>
      <c r="AP52" s="855"/>
      <c r="AQ52" s="856"/>
      <c r="AR52" s="856"/>
      <c r="AS52" s="855"/>
      <c r="AT52" s="856"/>
      <c r="AU52" s="856"/>
      <c r="AV52" s="855"/>
    </row>
    <row r="53" spans="1:48">
      <c r="A53" s="611" t="s">
        <v>202</v>
      </c>
      <c r="B53" s="449" t="s">
        <v>166</v>
      </c>
      <c r="C53" s="601"/>
      <c r="D53" s="597"/>
      <c r="E53" s="608"/>
      <c r="F53" s="608"/>
      <c r="G53" s="613"/>
      <c r="H53" s="613"/>
      <c r="I53" s="613"/>
      <c r="J53" s="612"/>
      <c r="K53" s="612"/>
      <c r="L53" s="613"/>
      <c r="M53" s="613"/>
      <c r="N53" s="602"/>
      <c r="O53" s="612"/>
      <c r="P53" s="612"/>
      <c r="Q53" s="613"/>
      <c r="R53" s="613"/>
      <c r="S53" s="602"/>
      <c r="T53" s="612"/>
      <c r="U53" s="612"/>
      <c r="V53" s="613"/>
      <c r="W53" s="613"/>
      <c r="X53" s="613"/>
      <c r="Y53" s="612"/>
      <c r="Z53" s="612"/>
      <c r="AA53" s="613"/>
      <c r="AB53" s="613"/>
      <c r="AC53" s="597"/>
      <c r="AD53" s="614"/>
      <c r="AE53" s="613"/>
      <c r="AF53" s="602"/>
      <c r="AG53" s="615"/>
      <c r="AH53" s="387"/>
      <c r="AJ53" s="857"/>
      <c r="AK53" s="858"/>
      <c r="AL53" s="846"/>
      <c r="AM53" s="857"/>
      <c r="AN53" s="858"/>
      <c r="AO53" s="847"/>
      <c r="AP53" s="857"/>
      <c r="AQ53" s="858"/>
      <c r="AR53" s="848"/>
      <c r="AS53" s="857"/>
      <c r="AT53" s="858"/>
      <c r="AU53" s="849"/>
      <c r="AV53" s="857"/>
    </row>
    <row r="54" spans="1:48" ht="14.4" customHeight="1">
      <c r="A54" s="587"/>
      <c r="B54" s="622"/>
      <c r="C54" s="633"/>
      <c r="D54" s="435"/>
      <c r="E54" s="616"/>
      <c r="F54" s="617"/>
      <c r="G54" s="467">
        <f>AJ54</f>
        <v>0</v>
      </c>
      <c r="H54" s="465"/>
      <c r="I54" s="466"/>
      <c r="J54" s="616"/>
      <c r="K54" s="617"/>
      <c r="L54" s="464">
        <f>AM54</f>
        <v>0</v>
      </c>
      <c r="M54" s="468"/>
      <c r="N54" s="466"/>
      <c r="O54" s="616"/>
      <c r="P54" s="617"/>
      <c r="Q54" s="464">
        <f>AP54</f>
        <v>0</v>
      </c>
      <c r="R54" s="468"/>
      <c r="S54" s="466"/>
      <c r="T54" s="616"/>
      <c r="U54" s="617"/>
      <c r="V54" s="464">
        <f>AS54</f>
        <v>0</v>
      </c>
      <c r="W54" s="468"/>
      <c r="X54" s="466"/>
      <c r="Y54" s="616"/>
      <c r="Z54" s="617"/>
      <c r="AA54" s="464">
        <f>AV54</f>
        <v>0</v>
      </c>
      <c r="AB54" s="468"/>
      <c r="AC54" s="570"/>
      <c r="AD54" s="589">
        <f>SUM(Q54+++V54+AA54)</f>
        <v>0</v>
      </c>
      <c r="AE54" s="468">
        <f>SUM(H54+M54+R54+W54+AB54)</f>
        <v>0</v>
      </c>
      <c r="AF54" s="466"/>
      <c r="AG54" s="589">
        <f>SUM(AD54:AF54)</f>
        <v>0</v>
      </c>
      <c r="AH54" s="387"/>
      <c r="AJ54" s="840">
        <f>B54</f>
        <v>0</v>
      </c>
      <c r="AK54" s="854"/>
      <c r="AL54" s="841"/>
      <c r="AM54" s="840">
        <f>AJ54*1.03</f>
        <v>0</v>
      </c>
      <c r="AN54" s="854"/>
      <c r="AO54" s="842"/>
      <c r="AP54" s="840">
        <f>AM54*1.03</f>
        <v>0</v>
      </c>
      <c r="AQ54" s="854"/>
      <c r="AR54" s="843"/>
      <c r="AS54" s="840">
        <f>AP54*1.03</f>
        <v>0</v>
      </c>
      <c r="AT54" s="854"/>
      <c r="AU54" s="844"/>
      <c r="AV54" s="840">
        <f>AS54*1.03</f>
        <v>0</v>
      </c>
    </row>
    <row r="55" spans="1:48">
      <c r="A55" s="314"/>
      <c r="B55" s="632"/>
      <c r="C55" s="588"/>
      <c r="D55" s="435"/>
      <c r="E55" s="618"/>
      <c r="F55" s="619"/>
      <c r="G55" s="467">
        <f>AJ55</f>
        <v>0</v>
      </c>
      <c r="H55" s="465"/>
      <c r="I55" s="466"/>
      <c r="J55" s="618"/>
      <c r="K55" s="619"/>
      <c r="L55" s="464">
        <f>AM55</f>
        <v>0</v>
      </c>
      <c r="M55" s="468"/>
      <c r="N55" s="466"/>
      <c r="O55" s="618"/>
      <c r="P55" s="619"/>
      <c r="Q55" s="464">
        <f>AP55</f>
        <v>0</v>
      </c>
      <c r="R55" s="468"/>
      <c r="S55" s="466"/>
      <c r="T55" s="618"/>
      <c r="U55" s="619"/>
      <c r="V55" s="464">
        <f>AS55</f>
        <v>0</v>
      </c>
      <c r="W55" s="468"/>
      <c r="X55" s="466"/>
      <c r="Y55" s="618"/>
      <c r="Z55" s="619"/>
      <c r="AA55" s="464">
        <f>AV55</f>
        <v>0</v>
      </c>
      <c r="AB55" s="468"/>
      <c r="AC55" s="570"/>
      <c r="AD55" s="589">
        <f>SUM(Q55+++V55+AA55)</f>
        <v>0</v>
      </c>
      <c r="AE55" s="469">
        <f>SUM(H55+M55+R55+W55+AB55)</f>
        <v>0</v>
      </c>
      <c r="AF55" s="466"/>
      <c r="AG55" s="561">
        <f>SUM(AD55:AF55)</f>
        <v>0</v>
      </c>
      <c r="AH55" s="387"/>
      <c r="AJ55" s="840">
        <f>B55</f>
        <v>0</v>
      </c>
      <c r="AK55" s="854"/>
      <c r="AL55" s="841"/>
      <c r="AM55" s="840">
        <f t="shared" ref="AM55" si="97">AJ55*1.03</f>
        <v>0</v>
      </c>
      <c r="AN55" s="854"/>
      <c r="AO55" s="842"/>
      <c r="AP55" s="840">
        <f t="shared" ref="AP55" si="98">AM55*1.03</f>
        <v>0</v>
      </c>
      <c r="AQ55" s="854"/>
      <c r="AR55" s="843"/>
      <c r="AS55" s="840">
        <f t="shared" ref="AS55" si="99">AP55*1.03</f>
        <v>0</v>
      </c>
      <c r="AT55" s="854"/>
      <c r="AU55" s="844"/>
      <c r="AV55" s="840">
        <f t="shared" ref="AV55" si="100">AS55*1.03</f>
        <v>0</v>
      </c>
    </row>
    <row r="56" spans="1:48">
      <c r="A56" s="1044" t="s">
        <v>39</v>
      </c>
      <c r="B56" s="1044"/>
      <c r="C56" s="1045"/>
      <c r="D56" s="1044"/>
      <c r="E56" s="1045"/>
      <c r="F56" s="1045"/>
      <c r="G56" s="529">
        <f>SUM(G54:G55)</f>
        <v>0</v>
      </c>
      <c r="H56" s="529">
        <f>SUM(H54:H55)</f>
        <v>0</v>
      </c>
      <c r="I56" s="529"/>
      <c r="J56" s="529"/>
      <c r="K56" s="529"/>
      <c r="L56" s="529">
        <f t="shared" ref="L56:AE56" si="101">SUM(L54:L55)</f>
        <v>0</v>
      </c>
      <c r="M56" s="529">
        <f t="shared" si="101"/>
        <v>0</v>
      </c>
      <c r="N56" s="529"/>
      <c r="O56" s="529"/>
      <c r="P56" s="529"/>
      <c r="Q56" s="529">
        <f t="shared" si="101"/>
        <v>0</v>
      </c>
      <c r="R56" s="529">
        <f t="shared" si="101"/>
        <v>0</v>
      </c>
      <c r="S56" s="529"/>
      <c r="T56" s="529"/>
      <c r="U56" s="529"/>
      <c r="V56" s="529">
        <f t="shared" si="101"/>
        <v>0</v>
      </c>
      <c r="W56" s="529">
        <f t="shared" si="101"/>
        <v>0</v>
      </c>
      <c r="X56" s="529"/>
      <c r="Y56" s="529"/>
      <c r="Z56" s="529"/>
      <c r="AA56" s="529">
        <f t="shared" si="101"/>
        <v>0</v>
      </c>
      <c r="AB56" s="529">
        <f t="shared" si="101"/>
        <v>0</v>
      </c>
      <c r="AC56" s="529"/>
      <c r="AD56" s="529">
        <f t="shared" si="101"/>
        <v>0</v>
      </c>
      <c r="AE56" s="529">
        <f t="shared" si="101"/>
        <v>0</v>
      </c>
      <c r="AF56" s="529"/>
      <c r="AG56" s="529"/>
      <c r="AH56" s="387"/>
    </row>
    <row r="57" spans="1:48">
      <c r="A57" s="317"/>
      <c r="B57" s="317"/>
      <c r="C57" s="317"/>
      <c r="D57" s="435"/>
      <c r="G57" s="362"/>
      <c r="H57" s="362"/>
      <c r="I57" s="347"/>
      <c r="L57" s="362"/>
      <c r="M57" s="362"/>
      <c r="N57" s="347"/>
      <c r="Q57" s="342"/>
      <c r="R57" s="346"/>
      <c r="S57" s="347"/>
      <c r="V57" s="342"/>
      <c r="W57" s="346"/>
      <c r="X57" s="347"/>
      <c r="AA57" s="342"/>
      <c r="AB57" s="346"/>
      <c r="AC57" s="570"/>
      <c r="AD57" s="565"/>
      <c r="AE57" s="54"/>
      <c r="AF57" s="347"/>
      <c r="AG57" s="55"/>
      <c r="AH57" s="387"/>
    </row>
    <row r="58" spans="1:48">
      <c r="A58" s="1044" t="s">
        <v>8</v>
      </c>
      <c r="B58" s="1044"/>
      <c r="C58" s="1044"/>
      <c r="D58" s="1044"/>
      <c r="E58" s="1044"/>
      <c r="F58" s="1044"/>
      <c r="G58" s="476">
        <f>SUM(G56+G52+G45+G30)</f>
        <v>0</v>
      </c>
      <c r="H58" s="473">
        <f>SUM(H56+H52+H45+H30)</f>
        <v>0</v>
      </c>
      <c r="I58" s="466"/>
      <c r="J58" s="473"/>
      <c r="K58" s="474"/>
      <c r="L58" s="476">
        <f>SUM(L52+L45+L30)</f>
        <v>0</v>
      </c>
      <c r="M58" s="473">
        <f>SUM(M52+M45+M30)</f>
        <v>0</v>
      </c>
      <c r="N58" s="466"/>
      <c r="O58" s="473"/>
      <c r="P58" s="474"/>
      <c r="Q58" s="476">
        <f>SUM(Q52+Q45+Q30)</f>
        <v>0</v>
      </c>
      <c r="R58" s="476">
        <f>SUM(R52+R45+R30)</f>
        <v>0</v>
      </c>
      <c r="S58" s="466"/>
      <c r="T58" s="473"/>
      <c r="U58" s="474"/>
      <c r="V58" s="476">
        <f>SUM(V52+V45+V30)</f>
        <v>0</v>
      </c>
      <c r="W58" s="476">
        <f>SUM(W52+W45+W30)</f>
        <v>0</v>
      </c>
      <c r="X58" s="466"/>
      <c r="Y58" s="473"/>
      <c r="Z58" s="474"/>
      <c r="AA58" s="476">
        <f>SUM(AA52+AA45+AA30)</f>
        <v>0</v>
      </c>
      <c r="AB58" s="476">
        <f>SUM(AB52+AB45+AB30)</f>
        <v>0</v>
      </c>
      <c r="AC58" s="570"/>
      <c r="AD58" s="563">
        <f>SUM(G58+L58+Q58+V58+AA58)</f>
        <v>0</v>
      </c>
      <c r="AE58" s="563">
        <f>SUM(H58+M58+R58+W58+AB58)</f>
        <v>0</v>
      </c>
      <c r="AF58" s="466"/>
      <c r="AG58" s="563">
        <f>SUM(AD58:AE58)</f>
        <v>0</v>
      </c>
      <c r="AH58" s="387"/>
    </row>
    <row r="59" spans="1:48">
      <c r="A59" s="316"/>
      <c r="B59" s="317"/>
      <c r="C59" s="414"/>
      <c r="D59" s="347"/>
      <c r="G59" s="362"/>
      <c r="H59" s="346"/>
      <c r="I59" s="347"/>
      <c r="L59" s="362"/>
      <c r="M59" s="346"/>
      <c r="N59" s="347"/>
      <c r="Q59" s="342"/>
      <c r="R59" s="346"/>
      <c r="S59" s="347"/>
      <c r="V59" s="342"/>
      <c r="W59" s="346"/>
      <c r="X59" s="347"/>
      <c r="AA59" s="342"/>
      <c r="AB59" s="346"/>
      <c r="AC59" s="570"/>
      <c r="AD59" s="565"/>
      <c r="AE59" s="54"/>
      <c r="AF59" s="347"/>
      <c r="AG59" s="55"/>
      <c r="AH59" s="387"/>
    </row>
    <row r="60" spans="1:48" ht="28.95" customHeight="1">
      <c r="A60" s="307" t="s">
        <v>1</v>
      </c>
      <c r="B60" s="449" t="s">
        <v>33</v>
      </c>
      <c r="C60" s="418"/>
      <c r="D60" s="347"/>
      <c r="E60" s="331"/>
      <c r="F60" s="309"/>
      <c r="G60" s="309"/>
      <c r="H60" s="309"/>
      <c r="I60" s="347"/>
      <c r="J60" s="331"/>
      <c r="K60" s="309"/>
      <c r="L60" s="309"/>
      <c r="M60" s="309"/>
      <c r="N60" s="347"/>
      <c r="O60" s="331"/>
      <c r="P60" s="309"/>
      <c r="Q60" s="309"/>
      <c r="R60" s="309"/>
      <c r="S60" s="347"/>
      <c r="T60" s="331"/>
      <c r="U60" s="309"/>
      <c r="V60" s="309"/>
      <c r="W60" s="309"/>
      <c r="X60" s="347"/>
      <c r="Y60" s="331"/>
      <c r="Z60" s="309"/>
      <c r="AA60" s="309"/>
      <c r="AB60" s="310"/>
      <c r="AC60" s="570"/>
      <c r="AD60" s="435"/>
      <c r="AE60" s="435"/>
      <c r="AF60" s="347"/>
      <c r="AG60" s="562"/>
      <c r="AH60" s="387"/>
    </row>
    <row r="61" spans="1:48" ht="14.4">
      <c r="A61" s="601" t="s">
        <v>211</v>
      </c>
      <c r="B61" s="692"/>
      <c r="C61" s="692"/>
      <c r="D61" s="570"/>
      <c r="E61" s="638"/>
      <c r="F61" s="638"/>
      <c r="G61" s="638"/>
      <c r="H61" s="641"/>
      <c r="I61" s="436"/>
      <c r="J61" s="640"/>
      <c r="K61" s="638"/>
      <c r="L61" s="638"/>
      <c r="M61" s="641"/>
      <c r="N61" s="436"/>
      <c r="O61" s="640"/>
      <c r="P61" s="638"/>
      <c r="Q61" s="638"/>
      <c r="R61" s="641"/>
      <c r="S61" s="436"/>
      <c r="T61" s="640"/>
      <c r="U61" s="638"/>
      <c r="V61" s="638"/>
      <c r="W61" s="641"/>
      <c r="X61" s="436"/>
      <c r="Y61" s="640"/>
      <c r="Z61" s="638"/>
      <c r="AA61" s="638"/>
      <c r="AB61" s="641"/>
      <c r="AC61" s="601"/>
      <c r="AD61" s="601"/>
      <c r="AE61" s="601"/>
      <c r="AF61" s="601"/>
      <c r="AG61" s="601"/>
      <c r="AH61" s="387"/>
    </row>
    <row r="62" spans="1:48">
      <c r="A62" s="311">
        <f>A19</f>
        <v>0</v>
      </c>
      <c r="B62" s="655"/>
      <c r="C62" s="419"/>
      <c r="D62" s="436"/>
      <c r="E62" s="419"/>
      <c r="F62" s="426"/>
      <c r="G62" s="423">
        <f t="shared" ref="G62:G70" si="102">SUM(G19*B62)</f>
        <v>0</v>
      </c>
      <c r="H62" s="340">
        <f t="shared" ref="H62:H70" si="103">SUM(H19*B62)</f>
        <v>0</v>
      </c>
      <c r="I62" s="436"/>
      <c r="J62" s="419"/>
      <c r="K62" s="426"/>
      <c r="L62" s="344">
        <f t="shared" ref="L62:L70" si="104">SUM(B62*L19)</f>
        <v>0</v>
      </c>
      <c r="M62" s="332">
        <f t="shared" ref="M62:M70" si="105">SUM(B62*M19)</f>
        <v>0</v>
      </c>
      <c r="N62" s="347"/>
      <c r="O62" s="419"/>
      <c r="P62" s="426"/>
      <c r="Q62" s="313">
        <f t="shared" ref="Q62:Q70" si="106">SUM(Q19*B62)</f>
        <v>0</v>
      </c>
      <c r="R62" s="332">
        <f t="shared" ref="R62:R70" si="107">SUM(R19*B62)</f>
        <v>0</v>
      </c>
      <c r="S62" s="347"/>
      <c r="T62" s="419"/>
      <c r="U62" s="426"/>
      <c r="V62" s="313">
        <f t="shared" ref="V62:V70" si="108">SUM(B62*V19)</f>
        <v>0</v>
      </c>
      <c r="W62" s="332">
        <f t="shared" ref="W62:W70" si="109">SUM(B62*W19)</f>
        <v>0</v>
      </c>
      <c r="X62" s="347"/>
      <c r="Y62" s="419"/>
      <c r="Z62" s="426"/>
      <c r="AA62" s="313">
        <f t="shared" ref="AA62:AA70" si="110">SUM(B62*AA19)</f>
        <v>0</v>
      </c>
      <c r="AB62" s="332">
        <f t="shared" ref="AB62:AB70" si="111">SUM(B62*AB19)</f>
        <v>0</v>
      </c>
      <c r="AC62" s="570"/>
      <c r="AD62" s="561">
        <f t="shared" ref="AD62:AD70" si="112">SUM(G62+L62+Q62+V62+AA62)</f>
        <v>0</v>
      </c>
      <c r="AE62" s="469">
        <f t="shared" ref="AE62:AE70" si="113">SUM(H62+M62+R62+W62+AB62)</f>
        <v>0</v>
      </c>
      <c r="AF62" s="347"/>
      <c r="AG62" s="561">
        <f t="shared" ref="AG62:AG70" si="114">SUM(AD62:AE62)</f>
        <v>0</v>
      </c>
      <c r="AH62" s="387"/>
    </row>
    <row r="63" spans="1:48" ht="14.4">
      <c r="A63" s="311">
        <f t="shared" ref="A63:A66" si="115">A20</f>
        <v>0</v>
      </c>
      <c r="B63" s="654"/>
      <c r="C63" s="419"/>
      <c r="D63" s="436"/>
      <c r="E63" s="419"/>
      <c r="F63" s="426"/>
      <c r="G63" s="423">
        <f t="shared" si="102"/>
        <v>0</v>
      </c>
      <c r="H63" s="340">
        <f t="shared" si="103"/>
        <v>0</v>
      </c>
      <c r="I63" s="436"/>
      <c r="J63" s="419"/>
      <c r="K63" s="426"/>
      <c r="L63" s="344">
        <f t="shared" si="104"/>
        <v>0</v>
      </c>
      <c r="M63" s="332">
        <f t="shared" si="105"/>
        <v>0</v>
      </c>
      <c r="N63" s="347"/>
      <c r="O63" s="419"/>
      <c r="P63" s="426"/>
      <c r="Q63" s="313">
        <f t="shared" si="106"/>
        <v>0</v>
      </c>
      <c r="R63" s="332">
        <f t="shared" si="107"/>
        <v>0</v>
      </c>
      <c r="S63" s="347"/>
      <c r="T63" s="419"/>
      <c r="U63" s="426"/>
      <c r="V63" s="313">
        <f t="shared" si="108"/>
        <v>0</v>
      </c>
      <c r="W63" s="332">
        <f t="shared" si="109"/>
        <v>0</v>
      </c>
      <c r="X63" s="347"/>
      <c r="Y63" s="419"/>
      <c r="Z63" s="426"/>
      <c r="AA63" s="313">
        <f t="shared" si="110"/>
        <v>0</v>
      </c>
      <c r="AB63" s="332">
        <f t="shared" si="111"/>
        <v>0</v>
      </c>
      <c r="AC63" s="570"/>
      <c r="AD63" s="561">
        <f t="shared" si="112"/>
        <v>0</v>
      </c>
      <c r="AE63" s="469">
        <f t="shared" si="113"/>
        <v>0</v>
      </c>
      <c r="AF63" s="347"/>
      <c r="AG63" s="561">
        <f t="shared" si="114"/>
        <v>0</v>
      </c>
      <c r="AH63" s="387"/>
    </row>
    <row r="64" spans="1:48" ht="14.4">
      <c r="A64" s="311">
        <f t="shared" si="115"/>
        <v>0</v>
      </c>
      <c r="B64" s="654"/>
      <c r="C64" s="419"/>
      <c r="D64" s="436"/>
      <c r="E64" s="419"/>
      <c r="F64" s="426"/>
      <c r="G64" s="423">
        <f t="shared" si="102"/>
        <v>0</v>
      </c>
      <c r="H64" s="340">
        <f t="shared" si="103"/>
        <v>0</v>
      </c>
      <c r="I64" s="436"/>
      <c r="J64" s="419"/>
      <c r="K64" s="426"/>
      <c r="L64" s="344">
        <f t="shared" si="104"/>
        <v>0</v>
      </c>
      <c r="M64" s="332">
        <f t="shared" si="105"/>
        <v>0</v>
      </c>
      <c r="N64" s="347"/>
      <c r="O64" s="419"/>
      <c r="P64" s="426"/>
      <c r="Q64" s="313">
        <f t="shared" si="106"/>
        <v>0</v>
      </c>
      <c r="R64" s="332">
        <f t="shared" si="107"/>
        <v>0</v>
      </c>
      <c r="S64" s="347"/>
      <c r="T64" s="419"/>
      <c r="U64" s="426"/>
      <c r="V64" s="313">
        <f t="shared" si="108"/>
        <v>0</v>
      </c>
      <c r="W64" s="332">
        <f t="shared" si="109"/>
        <v>0</v>
      </c>
      <c r="X64" s="347"/>
      <c r="Y64" s="419"/>
      <c r="Z64" s="426"/>
      <c r="AA64" s="313">
        <f t="shared" si="110"/>
        <v>0</v>
      </c>
      <c r="AB64" s="332">
        <f t="shared" si="111"/>
        <v>0</v>
      </c>
      <c r="AC64" s="570"/>
      <c r="AD64" s="561">
        <f t="shared" si="112"/>
        <v>0</v>
      </c>
      <c r="AE64" s="469">
        <f t="shared" si="113"/>
        <v>0</v>
      </c>
      <c r="AF64" s="347"/>
      <c r="AG64" s="561">
        <f t="shared" si="114"/>
        <v>0</v>
      </c>
      <c r="AH64" s="387"/>
    </row>
    <row r="65" spans="1:33" ht="14.4">
      <c r="A65" s="311">
        <f t="shared" si="115"/>
        <v>0</v>
      </c>
      <c r="B65" s="654"/>
      <c r="C65" s="419"/>
      <c r="D65" s="436"/>
      <c r="E65" s="419"/>
      <c r="F65" s="426"/>
      <c r="G65" s="423">
        <f t="shared" si="102"/>
        <v>0</v>
      </c>
      <c r="H65" s="340">
        <f t="shared" si="103"/>
        <v>0</v>
      </c>
      <c r="I65" s="436"/>
      <c r="J65" s="419"/>
      <c r="K65" s="426"/>
      <c r="L65" s="344">
        <f t="shared" si="104"/>
        <v>0</v>
      </c>
      <c r="M65" s="332">
        <f t="shared" si="105"/>
        <v>0</v>
      </c>
      <c r="N65" s="347"/>
      <c r="O65" s="419"/>
      <c r="P65" s="426"/>
      <c r="Q65" s="313">
        <f t="shared" si="106"/>
        <v>0</v>
      </c>
      <c r="R65" s="332">
        <f t="shared" si="107"/>
        <v>0</v>
      </c>
      <c r="S65" s="347"/>
      <c r="T65" s="419"/>
      <c r="U65" s="426"/>
      <c r="V65" s="313">
        <f t="shared" si="108"/>
        <v>0</v>
      </c>
      <c r="W65" s="332">
        <f t="shared" si="109"/>
        <v>0</v>
      </c>
      <c r="X65" s="347"/>
      <c r="Y65" s="419"/>
      <c r="Z65" s="426"/>
      <c r="AA65" s="313">
        <f t="shared" si="110"/>
        <v>0</v>
      </c>
      <c r="AB65" s="332">
        <f t="shared" si="111"/>
        <v>0</v>
      </c>
      <c r="AC65" s="570"/>
      <c r="AD65" s="561">
        <f t="shared" si="112"/>
        <v>0</v>
      </c>
      <c r="AE65" s="469">
        <f t="shared" si="113"/>
        <v>0</v>
      </c>
      <c r="AF65" s="347"/>
      <c r="AG65" s="561">
        <f t="shared" si="114"/>
        <v>0</v>
      </c>
    </row>
    <row r="66" spans="1:33" ht="14.4">
      <c r="A66" s="311">
        <f t="shared" si="115"/>
        <v>0</v>
      </c>
      <c r="B66" s="654"/>
      <c r="C66" s="419"/>
      <c r="D66" s="436"/>
      <c r="E66" s="419"/>
      <c r="F66" s="426"/>
      <c r="G66" s="423">
        <f t="shared" si="102"/>
        <v>0</v>
      </c>
      <c r="H66" s="340">
        <f t="shared" si="103"/>
        <v>0</v>
      </c>
      <c r="I66" s="436"/>
      <c r="J66" s="419"/>
      <c r="K66" s="426"/>
      <c r="L66" s="344">
        <f t="shared" si="104"/>
        <v>0</v>
      </c>
      <c r="M66" s="332">
        <f t="shared" si="105"/>
        <v>0</v>
      </c>
      <c r="N66" s="347"/>
      <c r="O66" s="419"/>
      <c r="P66" s="426"/>
      <c r="Q66" s="313">
        <f t="shared" si="106"/>
        <v>0</v>
      </c>
      <c r="R66" s="332">
        <f t="shared" si="107"/>
        <v>0</v>
      </c>
      <c r="S66" s="347"/>
      <c r="T66" s="419"/>
      <c r="U66" s="426"/>
      <c r="V66" s="313">
        <f t="shared" si="108"/>
        <v>0</v>
      </c>
      <c r="W66" s="332">
        <f t="shared" si="109"/>
        <v>0</v>
      </c>
      <c r="X66" s="347"/>
      <c r="Y66" s="419"/>
      <c r="Z66" s="426"/>
      <c r="AA66" s="313">
        <f t="shared" si="110"/>
        <v>0</v>
      </c>
      <c r="AB66" s="332">
        <f t="shared" si="111"/>
        <v>0</v>
      </c>
      <c r="AC66" s="570"/>
      <c r="AD66" s="561">
        <f t="shared" si="112"/>
        <v>0</v>
      </c>
      <c r="AE66" s="469">
        <f t="shared" si="113"/>
        <v>0</v>
      </c>
      <c r="AF66" s="347"/>
      <c r="AG66" s="561">
        <f t="shared" si="114"/>
        <v>0</v>
      </c>
    </row>
    <row r="67" spans="1:33" ht="14.4">
      <c r="A67" s="601" t="s">
        <v>212</v>
      </c>
      <c r="B67" s="692"/>
      <c r="C67" s="692"/>
      <c r="D67" s="570"/>
      <c r="E67" s="638"/>
      <c r="F67" s="638"/>
      <c r="G67" s="638"/>
      <c r="H67" s="641"/>
      <c r="I67" s="436"/>
      <c r="J67" s="640"/>
      <c r="K67" s="638"/>
      <c r="L67" s="638"/>
      <c r="M67" s="641"/>
      <c r="N67" s="436"/>
      <c r="O67" s="640"/>
      <c r="P67" s="638"/>
      <c r="Q67" s="638"/>
      <c r="R67" s="641"/>
      <c r="S67" s="436"/>
      <c r="T67" s="640"/>
      <c r="U67" s="638"/>
      <c r="V67" s="638"/>
      <c r="W67" s="641"/>
      <c r="X67" s="436"/>
      <c r="Y67" s="640"/>
      <c r="Z67" s="638"/>
      <c r="AA67" s="638"/>
      <c r="AB67" s="641"/>
      <c r="AC67" s="601"/>
      <c r="AD67" s="601"/>
      <c r="AE67" s="601"/>
      <c r="AF67" s="601"/>
      <c r="AG67" s="601"/>
    </row>
    <row r="68" spans="1:33" ht="14.4">
      <c r="A68" s="311">
        <f>A25</f>
        <v>0</v>
      </c>
      <c r="B68" s="654"/>
      <c r="C68" s="419"/>
      <c r="D68" s="436"/>
      <c r="E68" s="419"/>
      <c r="F68" s="426"/>
      <c r="G68" s="423">
        <f t="shared" si="102"/>
        <v>0</v>
      </c>
      <c r="H68" s="340">
        <f t="shared" si="103"/>
        <v>0</v>
      </c>
      <c r="I68" s="436"/>
      <c r="J68" s="419"/>
      <c r="K68" s="426"/>
      <c r="L68" s="344">
        <f t="shared" si="104"/>
        <v>0</v>
      </c>
      <c r="M68" s="332">
        <f t="shared" si="105"/>
        <v>0</v>
      </c>
      <c r="N68" s="347"/>
      <c r="O68" s="419"/>
      <c r="P68" s="426"/>
      <c r="Q68" s="313">
        <f t="shared" si="106"/>
        <v>0</v>
      </c>
      <c r="R68" s="332">
        <f t="shared" si="107"/>
        <v>0</v>
      </c>
      <c r="S68" s="347"/>
      <c r="T68" s="419"/>
      <c r="U68" s="426"/>
      <c r="V68" s="313">
        <f t="shared" si="108"/>
        <v>0</v>
      </c>
      <c r="W68" s="332">
        <f t="shared" si="109"/>
        <v>0</v>
      </c>
      <c r="X68" s="347"/>
      <c r="Y68" s="419"/>
      <c r="Z68" s="426"/>
      <c r="AA68" s="313">
        <f t="shared" si="110"/>
        <v>0</v>
      </c>
      <c r="AB68" s="332">
        <f t="shared" si="111"/>
        <v>0</v>
      </c>
      <c r="AC68" s="570"/>
      <c r="AD68" s="561">
        <f t="shared" si="112"/>
        <v>0</v>
      </c>
      <c r="AE68" s="469">
        <f t="shared" si="113"/>
        <v>0</v>
      </c>
      <c r="AF68" s="347"/>
      <c r="AG68" s="561">
        <f t="shared" si="114"/>
        <v>0</v>
      </c>
    </row>
    <row r="69" spans="1:33" ht="14.4">
      <c r="A69" s="311">
        <f t="shared" ref="A69:A72" si="116">A26</f>
        <v>0</v>
      </c>
      <c r="B69" s="654"/>
      <c r="C69" s="419"/>
      <c r="D69" s="436"/>
      <c r="E69" s="419"/>
      <c r="F69" s="426"/>
      <c r="G69" s="423">
        <f t="shared" si="102"/>
        <v>0</v>
      </c>
      <c r="H69" s="340">
        <f t="shared" si="103"/>
        <v>0</v>
      </c>
      <c r="I69" s="436"/>
      <c r="J69" s="419"/>
      <c r="K69" s="426"/>
      <c r="L69" s="344">
        <f t="shared" si="104"/>
        <v>0</v>
      </c>
      <c r="M69" s="332">
        <f t="shared" si="105"/>
        <v>0</v>
      </c>
      <c r="N69" s="347"/>
      <c r="O69" s="419"/>
      <c r="P69" s="426"/>
      <c r="Q69" s="313">
        <f t="shared" si="106"/>
        <v>0</v>
      </c>
      <c r="R69" s="332">
        <f t="shared" si="107"/>
        <v>0</v>
      </c>
      <c r="S69" s="347"/>
      <c r="T69" s="419"/>
      <c r="U69" s="426"/>
      <c r="V69" s="313">
        <f t="shared" si="108"/>
        <v>0</v>
      </c>
      <c r="W69" s="332">
        <f t="shared" si="109"/>
        <v>0</v>
      </c>
      <c r="X69" s="347"/>
      <c r="Y69" s="419"/>
      <c r="Z69" s="426"/>
      <c r="AA69" s="313">
        <f t="shared" si="110"/>
        <v>0</v>
      </c>
      <c r="AB69" s="332">
        <f t="shared" si="111"/>
        <v>0</v>
      </c>
      <c r="AC69" s="570"/>
      <c r="AD69" s="561">
        <f t="shared" si="112"/>
        <v>0</v>
      </c>
      <c r="AE69" s="469">
        <f t="shared" si="113"/>
        <v>0</v>
      </c>
      <c r="AF69" s="347"/>
      <c r="AG69" s="561">
        <f t="shared" si="114"/>
        <v>0</v>
      </c>
    </row>
    <row r="70" spans="1:33" ht="14.4">
      <c r="A70" s="311">
        <f t="shared" si="116"/>
        <v>0</v>
      </c>
      <c r="B70" s="654"/>
      <c r="C70" s="419"/>
      <c r="D70" s="436"/>
      <c r="E70" s="419"/>
      <c r="F70" s="426"/>
      <c r="G70" s="423">
        <f t="shared" si="102"/>
        <v>0</v>
      </c>
      <c r="H70" s="340">
        <f t="shared" si="103"/>
        <v>0</v>
      </c>
      <c r="I70" s="436"/>
      <c r="J70" s="419"/>
      <c r="K70" s="426"/>
      <c r="L70" s="344">
        <f t="shared" si="104"/>
        <v>0</v>
      </c>
      <c r="M70" s="332">
        <f t="shared" si="105"/>
        <v>0</v>
      </c>
      <c r="N70" s="347"/>
      <c r="O70" s="419"/>
      <c r="P70" s="426"/>
      <c r="Q70" s="313">
        <f t="shared" si="106"/>
        <v>0</v>
      </c>
      <c r="R70" s="332">
        <f t="shared" si="107"/>
        <v>0</v>
      </c>
      <c r="S70" s="347"/>
      <c r="T70" s="419"/>
      <c r="U70" s="426"/>
      <c r="V70" s="313">
        <f t="shared" si="108"/>
        <v>0</v>
      </c>
      <c r="W70" s="332">
        <f t="shared" si="109"/>
        <v>0</v>
      </c>
      <c r="X70" s="347"/>
      <c r="Y70" s="419"/>
      <c r="Z70" s="426"/>
      <c r="AA70" s="313">
        <f t="shared" si="110"/>
        <v>0</v>
      </c>
      <c r="AB70" s="332">
        <f t="shared" si="111"/>
        <v>0</v>
      </c>
      <c r="AC70" s="570"/>
      <c r="AD70" s="561">
        <f t="shared" si="112"/>
        <v>0</v>
      </c>
      <c r="AE70" s="469">
        <f t="shared" si="113"/>
        <v>0</v>
      </c>
      <c r="AF70" s="347"/>
      <c r="AG70" s="561">
        <f t="shared" si="114"/>
        <v>0</v>
      </c>
    </row>
    <row r="71" spans="1:33" ht="14.4">
      <c r="A71" s="311">
        <f t="shared" si="116"/>
        <v>0</v>
      </c>
      <c r="B71" s="654"/>
      <c r="C71" s="419"/>
      <c r="D71" s="436"/>
      <c r="E71" s="419"/>
      <c r="F71" s="426"/>
      <c r="G71" s="423">
        <f t="shared" ref="G71:G72" si="117">SUM(G28*B71)</f>
        <v>0</v>
      </c>
      <c r="H71" s="340">
        <f t="shared" ref="H71:H72" si="118">SUM(H28*B71)</f>
        <v>0</v>
      </c>
      <c r="I71" s="436"/>
      <c r="J71" s="419"/>
      <c r="K71" s="426"/>
      <c r="L71" s="344">
        <f t="shared" ref="L71:L72" si="119">SUM(B71*L28)</f>
        <v>0</v>
      </c>
      <c r="M71" s="332">
        <f t="shared" ref="M71:M72" si="120">SUM(B71*M28)</f>
        <v>0</v>
      </c>
      <c r="N71" s="347"/>
      <c r="O71" s="419"/>
      <c r="P71" s="426"/>
      <c r="Q71" s="313">
        <f t="shared" ref="Q71:Q72" si="121">SUM(Q28*B71)</f>
        <v>0</v>
      </c>
      <c r="R71" s="332">
        <f t="shared" ref="R71:R72" si="122">SUM(R28*B71)</f>
        <v>0</v>
      </c>
      <c r="S71" s="347"/>
      <c r="T71" s="419"/>
      <c r="U71" s="426"/>
      <c r="V71" s="313">
        <f t="shared" ref="V71:V72" si="123">SUM(B71*V28)</f>
        <v>0</v>
      </c>
      <c r="W71" s="332">
        <f t="shared" ref="W71:W72" si="124">SUM(B71*W28)</f>
        <v>0</v>
      </c>
      <c r="X71" s="347"/>
      <c r="Y71" s="419"/>
      <c r="Z71" s="426"/>
      <c r="AA71" s="313">
        <f t="shared" ref="AA71:AA72" si="125">SUM(B71*AA28)</f>
        <v>0</v>
      </c>
      <c r="AB71" s="332">
        <f t="shared" ref="AB71:AB72" si="126">SUM(B71*AB28)</f>
        <v>0</v>
      </c>
      <c r="AC71" s="570"/>
      <c r="AD71" s="561">
        <f t="shared" ref="AD71:AD72" si="127">SUM(G71+L71+Q71+V71+AA71)</f>
        <v>0</v>
      </c>
      <c r="AE71" s="469">
        <f t="shared" ref="AE71:AE72" si="128">SUM(H71+M71+R71+W71+AB71)</f>
        <v>0</v>
      </c>
      <c r="AF71" s="347"/>
      <c r="AG71" s="561">
        <f t="shared" ref="AG71:AG72" si="129">SUM(AD71:AE71)</f>
        <v>0</v>
      </c>
    </row>
    <row r="72" spans="1:33" ht="14.4">
      <c r="A72" s="311">
        <f t="shared" si="116"/>
        <v>0</v>
      </c>
      <c r="B72" s="654"/>
      <c r="C72" s="419"/>
      <c r="D72" s="436"/>
      <c r="E72" s="419"/>
      <c r="F72" s="426"/>
      <c r="G72" s="423">
        <f t="shared" si="117"/>
        <v>0</v>
      </c>
      <c r="H72" s="340">
        <f t="shared" si="118"/>
        <v>0</v>
      </c>
      <c r="I72" s="436"/>
      <c r="J72" s="419"/>
      <c r="K72" s="426"/>
      <c r="L72" s="344">
        <f t="shared" si="119"/>
        <v>0</v>
      </c>
      <c r="M72" s="332">
        <f t="shared" si="120"/>
        <v>0</v>
      </c>
      <c r="N72" s="347"/>
      <c r="O72" s="419"/>
      <c r="P72" s="426"/>
      <c r="Q72" s="313">
        <f t="shared" si="121"/>
        <v>0</v>
      </c>
      <c r="R72" s="332">
        <f t="shared" si="122"/>
        <v>0</v>
      </c>
      <c r="S72" s="347"/>
      <c r="T72" s="419"/>
      <c r="U72" s="426"/>
      <c r="V72" s="313">
        <f t="shared" si="123"/>
        <v>0</v>
      </c>
      <c r="W72" s="332">
        <f t="shared" si="124"/>
        <v>0</v>
      </c>
      <c r="X72" s="347"/>
      <c r="Y72" s="419"/>
      <c r="Z72" s="426"/>
      <c r="AA72" s="313">
        <f t="shared" si="125"/>
        <v>0</v>
      </c>
      <c r="AB72" s="332">
        <f t="shared" si="126"/>
        <v>0</v>
      </c>
      <c r="AC72" s="570"/>
      <c r="AD72" s="561">
        <f t="shared" si="127"/>
        <v>0</v>
      </c>
      <c r="AE72" s="469">
        <f t="shared" si="128"/>
        <v>0</v>
      </c>
      <c r="AF72" s="347"/>
      <c r="AG72" s="561">
        <f t="shared" si="129"/>
        <v>0</v>
      </c>
    </row>
    <row r="73" spans="1:33" ht="14.4">
      <c r="A73" s="601" t="s">
        <v>211</v>
      </c>
      <c r="B73" s="692"/>
      <c r="C73" s="692"/>
      <c r="D73" s="570"/>
      <c r="E73" s="638"/>
      <c r="F73" s="638"/>
      <c r="G73" s="638"/>
      <c r="H73" s="641"/>
      <c r="I73" s="436"/>
      <c r="J73" s="640"/>
      <c r="K73" s="638"/>
      <c r="L73" s="638"/>
      <c r="M73" s="641"/>
      <c r="N73" s="436"/>
      <c r="O73" s="640"/>
      <c r="P73" s="638"/>
      <c r="Q73" s="638"/>
      <c r="R73" s="641"/>
      <c r="S73" s="436"/>
      <c r="T73" s="640"/>
      <c r="U73" s="638"/>
      <c r="V73" s="638"/>
      <c r="W73" s="641"/>
      <c r="X73" s="436"/>
      <c r="Y73" s="640"/>
      <c r="Z73" s="638"/>
      <c r="AA73" s="638"/>
      <c r="AB73" s="641"/>
      <c r="AC73" s="601"/>
      <c r="AD73" s="601"/>
      <c r="AE73" s="601"/>
      <c r="AF73" s="601"/>
      <c r="AG73" s="601"/>
    </row>
    <row r="74" spans="1:33" ht="14.4">
      <c r="A74" s="311">
        <f>A34</f>
        <v>0</v>
      </c>
      <c r="B74" s="654"/>
      <c r="C74" s="419"/>
      <c r="D74" s="436"/>
      <c r="E74" s="419"/>
      <c r="F74" s="426"/>
      <c r="G74" s="423">
        <f t="shared" ref="G74:G78" si="130">SUM(G31*B74)</f>
        <v>0</v>
      </c>
      <c r="H74" s="340">
        <f t="shared" ref="H74:H78" si="131">SUM(H31*B74)</f>
        <v>0</v>
      </c>
      <c r="I74" s="436"/>
      <c r="J74" s="419"/>
      <c r="K74" s="426"/>
      <c r="L74" s="344">
        <f t="shared" ref="L74:L78" si="132">SUM(B74*L31)</f>
        <v>0</v>
      </c>
      <c r="M74" s="332">
        <f t="shared" ref="M74:M78" si="133">SUM(B74*M31)</f>
        <v>0</v>
      </c>
      <c r="N74" s="347"/>
      <c r="O74" s="419"/>
      <c r="P74" s="426"/>
      <c r="Q74" s="313">
        <f t="shared" ref="Q74:Q78" si="134">SUM(Q31*B74)</f>
        <v>0</v>
      </c>
      <c r="R74" s="332">
        <f t="shared" ref="R74:R78" si="135">SUM(R31*B74)</f>
        <v>0</v>
      </c>
      <c r="S74" s="347"/>
      <c r="T74" s="419"/>
      <c r="U74" s="426"/>
      <c r="V74" s="313">
        <f t="shared" ref="V74:V78" si="136">SUM(B74*V31)</f>
        <v>0</v>
      </c>
      <c r="W74" s="332">
        <f t="shared" ref="W74:W78" si="137">SUM(B74*W31)</f>
        <v>0</v>
      </c>
      <c r="X74" s="347"/>
      <c r="Y74" s="419"/>
      <c r="Z74" s="426"/>
      <c r="AA74" s="313">
        <f t="shared" ref="AA74:AA78" si="138">SUM(B74*AA31)</f>
        <v>0</v>
      </c>
      <c r="AB74" s="332">
        <f t="shared" ref="AB74:AB78" si="139">SUM(B74*AB31)</f>
        <v>0</v>
      </c>
      <c r="AC74" s="570"/>
      <c r="AD74" s="561">
        <f t="shared" ref="AD74:AD78" si="140">SUM(G74+L74+Q74+V74+AA74)</f>
        <v>0</v>
      </c>
      <c r="AE74" s="469">
        <f t="shared" ref="AE74:AE78" si="141">SUM(H74+M74+R74+W74+AB74)</f>
        <v>0</v>
      </c>
      <c r="AF74" s="347"/>
      <c r="AG74" s="561">
        <f t="shared" ref="AG74:AG78" si="142">SUM(AD74:AE74)</f>
        <v>0</v>
      </c>
    </row>
    <row r="75" spans="1:33" ht="14.4">
      <c r="A75" s="311">
        <f t="shared" ref="A75:A78" si="143">A35</f>
        <v>0</v>
      </c>
      <c r="B75" s="654"/>
      <c r="C75" s="419"/>
      <c r="D75" s="436"/>
      <c r="E75" s="419"/>
      <c r="F75" s="426"/>
      <c r="G75" s="423">
        <f t="shared" si="130"/>
        <v>0</v>
      </c>
      <c r="H75" s="340">
        <f t="shared" si="131"/>
        <v>0</v>
      </c>
      <c r="I75" s="436"/>
      <c r="J75" s="419"/>
      <c r="K75" s="426"/>
      <c r="L75" s="344">
        <f t="shared" si="132"/>
        <v>0</v>
      </c>
      <c r="M75" s="332">
        <f t="shared" si="133"/>
        <v>0</v>
      </c>
      <c r="N75" s="347"/>
      <c r="O75" s="419"/>
      <c r="P75" s="426"/>
      <c r="Q75" s="313">
        <f t="shared" si="134"/>
        <v>0</v>
      </c>
      <c r="R75" s="332">
        <f t="shared" si="135"/>
        <v>0</v>
      </c>
      <c r="S75" s="347"/>
      <c r="T75" s="419"/>
      <c r="U75" s="426"/>
      <c r="V75" s="313">
        <f t="shared" si="136"/>
        <v>0</v>
      </c>
      <c r="W75" s="332">
        <f t="shared" si="137"/>
        <v>0</v>
      </c>
      <c r="X75" s="347"/>
      <c r="Y75" s="419"/>
      <c r="Z75" s="426"/>
      <c r="AA75" s="313">
        <f t="shared" si="138"/>
        <v>0</v>
      </c>
      <c r="AB75" s="332">
        <f t="shared" si="139"/>
        <v>0</v>
      </c>
      <c r="AC75" s="570"/>
      <c r="AD75" s="561">
        <f t="shared" si="140"/>
        <v>0</v>
      </c>
      <c r="AE75" s="469">
        <f t="shared" si="141"/>
        <v>0</v>
      </c>
      <c r="AF75" s="347"/>
      <c r="AG75" s="561">
        <f t="shared" si="142"/>
        <v>0</v>
      </c>
    </row>
    <row r="76" spans="1:33" ht="14.4">
      <c r="A76" s="311">
        <f t="shared" si="143"/>
        <v>0</v>
      </c>
      <c r="B76" s="654"/>
      <c r="C76" s="419"/>
      <c r="D76" s="436"/>
      <c r="E76" s="419"/>
      <c r="F76" s="426"/>
      <c r="G76" s="423">
        <f t="shared" si="130"/>
        <v>0</v>
      </c>
      <c r="H76" s="340">
        <f t="shared" si="131"/>
        <v>0</v>
      </c>
      <c r="I76" s="436"/>
      <c r="J76" s="419"/>
      <c r="K76" s="426"/>
      <c r="L76" s="344">
        <f t="shared" si="132"/>
        <v>0</v>
      </c>
      <c r="M76" s="332">
        <f t="shared" si="133"/>
        <v>0</v>
      </c>
      <c r="N76" s="347"/>
      <c r="O76" s="419"/>
      <c r="P76" s="426"/>
      <c r="Q76" s="313">
        <f t="shared" si="134"/>
        <v>0</v>
      </c>
      <c r="R76" s="332">
        <f t="shared" si="135"/>
        <v>0</v>
      </c>
      <c r="S76" s="347"/>
      <c r="T76" s="419"/>
      <c r="U76" s="426"/>
      <c r="V76" s="313">
        <f t="shared" si="136"/>
        <v>0</v>
      </c>
      <c r="W76" s="332">
        <f t="shared" si="137"/>
        <v>0</v>
      </c>
      <c r="X76" s="347"/>
      <c r="Y76" s="419"/>
      <c r="Z76" s="426"/>
      <c r="AA76" s="313">
        <f t="shared" si="138"/>
        <v>0</v>
      </c>
      <c r="AB76" s="332">
        <f t="shared" si="139"/>
        <v>0</v>
      </c>
      <c r="AC76" s="570"/>
      <c r="AD76" s="561">
        <f t="shared" si="140"/>
        <v>0</v>
      </c>
      <c r="AE76" s="469">
        <f t="shared" si="141"/>
        <v>0</v>
      </c>
      <c r="AF76" s="347"/>
      <c r="AG76" s="561">
        <f t="shared" si="142"/>
        <v>0</v>
      </c>
    </row>
    <row r="77" spans="1:33" ht="14.4">
      <c r="A77" s="311">
        <f t="shared" si="143"/>
        <v>0</v>
      </c>
      <c r="B77" s="654"/>
      <c r="C77" s="419"/>
      <c r="D77" s="436"/>
      <c r="E77" s="419"/>
      <c r="F77" s="426"/>
      <c r="G77" s="423">
        <f t="shared" si="130"/>
        <v>0</v>
      </c>
      <c r="H77" s="340">
        <f t="shared" si="131"/>
        <v>0</v>
      </c>
      <c r="I77" s="436"/>
      <c r="J77" s="419"/>
      <c r="K77" s="426"/>
      <c r="L77" s="344">
        <f t="shared" si="132"/>
        <v>0</v>
      </c>
      <c r="M77" s="332">
        <f t="shared" si="133"/>
        <v>0</v>
      </c>
      <c r="N77" s="347"/>
      <c r="O77" s="419"/>
      <c r="P77" s="426"/>
      <c r="Q77" s="313">
        <f t="shared" si="134"/>
        <v>0</v>
      </c>
      <c r="R77" s="332">
        <f t="shared" si="135"/>
        <v>0</v>
      </c>
      <c r="S77" s="347"/>
      <c r="T77" s="419"/>
      <c r="U77" s="426"/>
      <c r="V77" s="313">
        <f t="shared" si="136"/>
        <v>0</v>
      </c>
      <c r="W77" s="332">
        <f t="shared" si="137"/>
        <v>0</v>
      </c>
      <c r="X77" s="347"/>
      <c r="Y77" s="419"/>
      <c r="Z77" s="426"/>
      <c r="AA77" s="313">
        <f t="shared" si="138"/>
        <v>0</v>
      </c>
      <c r="AB77" s="332">
        <f t="shared" si="139"/>
        <v>0</v>
      </c>
      <c r="AC77" s="570"/>
      <c r="AD77" s="561">
        <f t="shared" si="140"/>
        <v>0</v>
      </c>
      <c r="AE77" s="469">
        <f t="shared" si="141"/>
        <v>0</v>
      </c>
      <c r="AF77" s="347"/>
      <c r="AG77" s="561">
        <f t="shared" si="142"/>
        <v>0</v>
      </c>
    </row>
    <row r="78" spans="1:33" ht="14.4">
      <c r="A78" s="311">
        <f t="shared" si="143"/>
        <v>0</v>
      </c>
      <c r="B78" s="654"/>
      <c r="C78" s="419"/>
      <c r="D78" s="436"/>
      <c r="E78" s="419"/>
      <c r="F78" s="426"/>
      <c r="G78" s="423">
        <f t="shared" si="130"/>
        <v>0</v>
      </c>
      <c r="H78" s="340">
        <f t="shared" si="131"/>
        <v>0</v>
      </c>
      <c r="I78" s="436"/>
      <c r="J78" s="419"/>
      <c r="K78" s="426"/>
      <c r="L78" s="344">
        <f t="shared" si="132"/>
        <v>0</v>
      </c>
      <c r="M78" s="332">
        <f t="shared" si="133"/>
        <v>0</v>
      </c>
      <c r="N78" s="347"/>
      <c r="O78" s="419"/>
      <c r="P78" s="426"/>
      <c r="Q78" s="313">
        <f t="shared" si="134"/>
        <v>0</v>
      </c>
      <c r="R78" s="332">
        <f t="shared" si="135"/>
        <v>0</v>
      </c>
      <c r="S78" s="347"/>
      <c r="T78" s="419"/>
      <c r="U78" s="426"/>
      <c r="V78" s="313">
        <f t="shared" si="136"/>
        <v>0</v>
      </c>
      <c r="W78" s="332">
        <f t="shared" si="137"/>
        <v>0</v>
      </c>
      <c r="X78" s="347"/>
      <c r="Y78" s="419"/>
      <c r="Z78" s="426"/>
      <c r="AA78" s="313">
        <f t="shared" si="138"/>
        <v>0</v>
      </c>
      <c r="AB78" s="332">
        <f t="shared" si="139"/>
        <v>0</v>
      </c>
      <c r="AC78" s="570"/>
      <c r="AD78" s="561">
        <f t="shared" si="140"/>
        <v>0</v>
      </c>
      <c r="AE78" s="469">
        <f t="shared" si="141"/>
        <v>0</v>
      </c>
      <c r="AF78" s="347"/>
      <c r="AG78" s="561">
        <f t="shared" si="142"/>
        <v>0</v>
      </c>
    </row>
    <row r="79" spans="1:33" ht="14.4">
      <c r="A79" s="601" t="s">
        <v>212</v>
      </c>
      <c r="B79" s="692"/>
      <c r="C79" s="692"/>
      <c r="D79" s="570"/>
      <c r="E79" s="638"/>
      <c r="F79" s="638"/>
      <c r="G79" s="638"/>
      <c r="H79" s="641"/>
      <c r="I79" s="436"/>
      <c r="J79" s="640"/>
      <c r="K79" s="638"/>
      <c r="L79" s="638"/>
      <c r="M79" s="641"/>
      <c r="N79" s="436"/>
      <c r="O79" s="640"/>
      <c r="P79" s="638"/>
      <c r="Q79" s="638"/>
      <c r="R79" s="641"/>
      <c r="S79" s="436"/>
      <c r="T79" s="640"/>
      <c r="U79" s="638"/>
      <c r="V79" s="638"/>
      <c r="W79" s="641"/>
      <c r="X79" s="436"/>
      <c r="Y79" s="640"/>
      <c r="Z79" s="638"/>
      <c r="AA79" s="638"/>
      <c r="AB79" s="641"/>
      <c r="AC79" s="601"/>
      <c r="AD79" s="601"/>
      <c r="AE79" s="601"/>
      <c r="AF79" s="601"/>
      <c r="AG79" s="601"/>
    </row>
    <row r="80" spans="1:33" ht="14.4">
      <c r="A80" s="311">
        <f>A40</f>
        <v>0</v>
      </c>
      <c r="B80" s="654"/>
      <c r="C80" s="419"/>
      <c r="D80" s="436"/>
      <c r="E80" s="419"/>
      <c r="F80" s="426"/>
      <c r="G80" s="423">
        <f t="shared" ref="G80:G84" si="144">SUM(G37*B80)</f>
        <v>0</v>
      </c>
      <c r="H80" s="340">
        <f t="shared" ref="H80:H84" si="145">SUM(H37*B80)</f>
        <v>0</v>
      </c>
      <c r="I80" s="436"/>
      <c r="J80" s="419"/>
      <c r="K80" s="426"/>
      <c r="L80" s="344">
        <f t="shared" ref="L80:L84" si="146">SUM(B80*L37)</f>
        <v>0</v>
      </c>
      <c r="M80" s="332">
        <f t="shared" ref="M80:M84" si="147">SUM(B80*M37)</f>
        <v>0</v>
      </c>
      <c r="N80" s="347"/>
      <c r="O80" s="419"/>
      <c r="P80" s="426"/>
      <c r="Q80" s="313">
        <f t="shared" ref="Q80:Q84" si="148">SUM(Q37*B80)</f>
        <v>0</v>
      </c>
      <c r="R80" s="332">
        <f t="shared" ref="R80:R84" si="149">SUM(R37*B80)</f>
        <v>0</v>
      </c>
      <c r="S80" s="347"/>
      <c r="T80" s="419"/>
      <c r="U80" s="426"/>
      <c r="V80" s="313">
        <f t="shared" ref="V80:V84" si="150">SUM(B80*V37)</f>
        <v>0</v>
      </c>
      <c r="W80" s="332">
        <f t="shared" ref="W80:W84" si="151">SUM(B80*W37)</f>
        <v>0</v>
      </c>
      <c r="X80" s="347"/>
      <c r="Y80" s="419"/>
      <c r="Z80" s="426"/>
      <c r="AA80" s="313">
        <f t="shared" ref="AA80:AA84" si="152">SUM(B80*AA37)</f>
        <v>0</v>
      </c>
      <c r="AB80" s="332">
        <f t="shared" ref="AB80:AB84" si="153">SUM(B80*AB37)</f>
        <v>0</v>
      </c>
      <c r="AC80" s="570"/>
      <c r="AD80" s="561">
        <f t="shared" ref="AD80:AD84" si="154">SUM(G80+L80+Q80+V80+AA80)</f>
        <v>0</v>
      </c>
      <c r="AE80" s="469">
        <f t="shared" ref="AE80:AE84" si="155">SUM(H80+M80+R80+W80+AB80)</f>
        <v>0</v>
      </c>
      <c r="AF80" s="347"/>
      <c r="AG80" s="561">
        <f t="shared" ref="AG80:AG84" si="156">SUM(AD80:AE80)</f>
        <v>0</v>
      </c>
    </row>
    <row r="81" spans="1:33" ht="14.4">
      <c r="A81" s="311">
        <f t="shared" ref="A81:A84" si="157">A41</f>
        <v>0</v>
      </c>
      <c r="B81" s="654"/>
      <c r="C81" s="419"/>
      <c r="D81" s="436"/>
      <c r="E81" s="419"/>
      <c r="F81" s="426"/>
      <c r="G81" s="423">
        <f t="shared" si="144"/>
        <v>0</v>
      </c>
      <c r="H81" s="340">
        <f t="shared" si="145"/>
        <v>0</v>
      </c>
      <c r="I81" s="436"/>
      <c r="J81" s="419"/>
      <c r="K81" s="426"/>
      <c r="L81" s="344">
        <f t="shared" si="146"/>
        <v>0</v>
      </c>
      <c r="M81" s="332">
        <f t="shared" si="147"/>
        <v>0</v>
      </c>
      <c r="N81" s="347"/>
      <c r="O81" s="419"/>
      <c r="P81" s="426"/>
      <c r="Q81" s="313">
        <f t="shared" si="148"/>
        <v>0</v>
      </c>
      <c r="R81" s="332">
        <f t="shared" si="149"/>
        <v>0</v>
      </c>
      <c r="S81" s="347"/>
      <c r="T81" s="419"/>
      <c r="U81" s="426"/>
      <c r="V81" s="313">
        <f t="shared" si="150"/>
        <v>0</v>
      </c>
      <c r="W81" s="332">
        <f t="shared" si="151"/>
        <v>0</v>
      </c>
      <c r="X81" s="347"/>
      <c r="Y81" s="419"/>
      <c r="Z81" s="426"/>
      <c r="AA81" s="313">
        <f t="shared" si="152"/>
        <v>0</v>
      </c>
      <c r="AB81" s="332">
        <f t="shared" si="153"/>
        <v>0</v>
      </c>
      <c r="AC81" s="570"/>
      <c r="AD81" s="561">
        <f t="shared" si="154"/>
        <v>0</v>
      </c>
      <c r="AE81" s="469">
        <f t="shared" si="155"/>
        <v>0</v>
      </c>
      <c r="AF81" s="347"/>
      <c r="AG81" s="561">
        <f t="shared" si="156"/>
        <v>0</v>
      </c>
    </row>
    <row r="82" spans="1:33" ht="14.4">
      <c r="A82" s="311">
        <f t="shared" si="157"/>
        <v>0</v>
      </c>
      <c r="B82" s="691"/>
      <c r="C82" s="419"/>
      <c r="D82" s="436"/>
      <c r="E82" s="419"/>
      <c r="F82" s="426"/>
      <c r="G82" s="423">
        <f t="shared" si="144"/>
        <v>0</v>
      </c>
      <c r="H82" s="340">
        <f t="shared" si="145"/>
        <v>0</v>
      </c>
      <c r="I82" s="436"/>
      <c r="J82" s="419"/>
      <c r="K82" s="426"/>
      <c r="L82" s="344">
        <f t="shared" si="146"/>
        <v>0</v>
      </c>
      <c r="M82" s="332">
        <f t="shared" si="147"/>
        <v>0</v>
      </c>
      <c r="N82" s="347"/>
      <c r="O82" s="419"/>
      <c r="P82" s="426"/>
      <c r="Q82" s="313">
        <f t="shared" si="148"/>
        <v>0</v>
      </c>
      <c r="R82" s="332">
        <f t="shared" si="149"/>
        <v>0</v>
      </c>
      <c r="S82" s="347"/>
      <c r="T82" s="419"/>
      <c r="U82" s="426"/>
      <c r="V82" s="313">
        <f t="shared" si="150"/>
        <v>0</v>
      </c>
      <c r="W82" s="332">
        <f t="shared" si="151"/>
        <v>0</v>
      </c>
      <c r="X82" s="347"/>
      <c r="Y82" s="419"/>
      <c r="Z82" s="426"/>
      <c r="AA82" s="313">
        <f t="shared" si="152"/>
        <v>0</v>
      </c>
      <c r="AB82" s="332">
        <f t="shared" si="153"/>
        <v>0</v>
      </c>
      <c r="AC82" s="570"/>
      <c r="AD82" s="561">
        <f t="shared" si="154"/>
        <v>0</v>
      </c>
      <c r="AE82" s="469">
        <f t="shared" si="155"/>
        <v>0</v>
      </c>
      <c r="AF82" s="347"/>
      <c r="AG82" s="561">
        <f t="shared" si="156"/>
        <v>0</v>
      </c>
    </row>
    <row r="83" spans="1:33" ht="14.4">
      <c r="A83" s="311">
        <f t="shared" si="157"/>
        <v>0</v>
      </c>
      <c r="B83" s="691"/>
      <c r="C83" s="419"/>
      <c r="D83" s="436"/>
      <c r="E83" s="419"/>
      <c r="F83" s="426"/>
      <c r="G83" s="423">
        <f t="shared" si="144"/>
        <v>0</v>
      </c>
      <c r="H83" s="340">
        <f t="shared" si="145"/>
        <v>0</v>
      </c>
      <c r="I83" s="436"/>
      <c r="J83" s="419"/>
      <c r="K83" s="426"/>
      <c r="L83" s="344">
        <f t="shared" si="146"/>
        <v>0</v>
      </c>
      <c r="M83" s="332">
        <f t="shared" si="147"/>
        <v>0</v>
      </c>
      <c r="N83" s="347"/>
      <c r="O83" s="419"/>
      <c r="P83" s="426"/>
      <c r="Q83" s="313">
        <f t="shared" si="148"/>
        <v>0</v>
      </c>
      <c r="R83" s="332">
        <f t="shared" si="149"/>
        <v>0</v>
      </c>
      <c r="S83" s="347"/>
      <c r="T83" s="419"/>
      <c r="U83" s="426"/>
      <c r="V83" s="313">
        <f t="shared" si="150"/>
        <v>0</v>
      </c>
      <c r="W83" s="332">
        <f t="shared" si="151"/>
        <v>0</v>
      </c>
      <c r="X83" s="347"/>
      <c r="Y83" s="419"/>
      <c r="Z83" s="426"/>
      <c r="AA83" s="313">
        <f t="shared" si="152"/>
        <v>0</v>
      </c>
      <c r="AB83" s="332">
        <f t="shared" si="153"/>
        <v>0</v>
      </c>
      <c r="AC83" s="570"/>
      <c r="AD83" s="561">
        <f t="shared" si="154"/>
        <v>0</v>
      </c>
      <c r="AE83" s="469">
        <f t="shared" si="155"/>
        <v>0</v>
      </c>
      <c r="AF83" s="347"/>
      <c r="AG83" s="561">
        <f t="shared" si="156"/>
        <v>0</v>
      </c>
    </row>
    <row r="84" spans="1:33">
      <c r="A84" s="311">
        <f t="shared" si="157"/>
        <v>0</v>
      </c>
      <c r="B84" s="656"/>
      <c r="C84" s="419"/>
      <c r="D84" s="436"/>
      <c r="E84" s="419"/>
      <c r="F84" s="426"/>
      <c r="G84" s="423">
        <f t="shared" si="144"/>
        <v>0</v>
      </c>
      <c r="H84" s="340">
        <f t="shared" si="145"/>
        <v>0</v>
      </c>
      <c r="I84" s="436"/>
      <c r="J84" s="419"/>
      <c r="K84" s="426"/>
      <c r="L84" s="344">
        <f t="shared" si="146"/>
        <v>0</v>
      </c>
      <c r="M84" s="332">
        <f t="shared" si="147"/>
        <v>0</v>
      </c>
      <c r="N84" s="347"/>
      <c r="O84" s="419"/>
      <c r="P84" s="426"/>
      <c r="Q84" s="313">
        <f t="shared" si="148"/>
        <v>0</v>
      </c>
      <c r="R84" s="332">
        <f t="shared" si="149"/>
        <v>0</v>
      </c>
      <c r="S84" s="347"/>
      <c r="T84" s="419"/>
      <c r="U84" s="426"/>
      <c r="V84" s="313">
        <f t="shared" si="150"/>
        <v>0</v>
      </c>
      <c r="W84" s="332">
        <f t="shared" si="151"/>
        <v>0</v>
      </c>
      <c r="X84" s="347"/>
      <c r="Y84" s="419"/>
      <c r="Z84" s="426"/>
      <c r="AA84" s="313">
        <f t="shared" si="152"/>
        <v>0</v>
      </c>
      <c r="AB84" s="332">
        <f t="shared" si="153"/>
        <v>0</v>
      </c>
      <c r="AC84" s="570"/>
      <c r="AD84" s="561">
        <f t="shared" si="154"/>
        <v>0</v>
      </c>
      <c r="AE84" s="469">
        <f t="shared" si="155"/>
        <v>0</v>
      </c>
      <c r="AF84" s="347"/>
      <c r="AG84" s="561">
        <f t="shared" si="156"/>
        <v>0</v>
      </c>
    </row>
    <row r="85" spans="1:33" ht="14.4">
      <c r="A85" s="601" t="s">
        <v>421</v>
      </c>
      <c r="B85" s="692"/>
      <c r="C85" s="692"/>
      <c r="D85" s="570"/>
      <c r="E85" s="638"/>
      <c r="F85" s="638"/>
      <c r="G85" s="638"/>
      <c r="H85" s="641"/>
      <c r="I85" s="436"/>
      <c r="J85" s="640"/>
      <c r="K85" s="638"/>
      <c r="L85" s="638"/>
      <c r="M85" s="641"/>
      <c r="N85" s="436"/>
      <c r="O85" s="640"/>
      <c r="P85" s="638"/>
      <c r="Q85" s="638"/>
      <c r="R85" s="641"/>
      <c r="S85" s="436"/>
      <c r="T85" s="640"/>
      <c r="U85" s="638"/>
      <c r="V85" s="638"/>
      <c r="W85" s="641"/>
      <c r="X85" s="436"/>
      <c r="Y85" s="640"/>
      <c r="Z85" s="638"/>
      <c r="AA85" s="638"/>
      <c r="AB85" s="641"/>
      <c r="AC85" s="601"/>
      <c r="AD85" s="601"/>
      <c r="AE85" s="601"/>
      <c r="AF85" s="601"/>
      <c r="AG85" s="601"/>
    </row>
    <row r="86" spans="1:33" ht="14.4">
      <c r="A86" s="634"/>
      <c r="B86" s="654"/>
      <c r="C86" s="419"/>
      <c r="D86" s="436"/>
      <c r="E86" s="419"/>
      <c r="F86" s="426"/>
      <c r="G86" s="423"/>
      <c r="H86" s="340"/>
      <c r="I86" s="436"/>
      <c r="J86" s="419"/>
      <c r="K86" s="426"/>
      <c r="L86" s="344"/>
      <c r="M86" s="332"/>
      <c r="N86" s="347"/>
      <c r="O86" s="419"/>
      <c r="P86" s="426"/>
      <c r="Q86" s="313"/>
      <c r="R86" s="332"/>
      <c r="S86" s="347"/>
      <c r="T86" s="419"/>
      <c r="U86" s="426"/>
      <c r="V86" s="313"/>
      <c r="W86" s="332"/>
      <c r="X86" s="347"/>
      <c r="Y86" s="419"/>
      <c r="Z86" s="426"/>
      <c r="AA86" s="313"/>
      <c r="AB86" s="332"/>
      <c r="AC86" s="570"/>
      <c r="AD86" s="561"/>
      <c r="AE86" s="469"/>
      <c r="AF86" s="347"/>
      <c r="AG86" s="561"/>
    </row>
    <row r="87" spans="1:33" ht="14.4">
      <c r="A87" s="634"/>
      <c r="B87" s="654"/>
      <c r="C87" s="419"/>
      <c r="D87" s="436"/>
      <c r="E87" s="419"/>
      <c r="F87" s="426"/>
      <c r="G87" s="423"/>
      <c r="H87" s="340"/>
      <c r="I87" s="436"/>
      <c r="J87" s="419"/>
      <c r="K87" s="426"/>
      <c r="L87" s="344"/>
      <c r="M87" s="332"/>
      <c r="N87" s="347"/>
      <c r="O87" s="419"/>
      <c r="P87" s="426"/>
      <c r="Q87" s="313"/>
      <c r="R87" s="332"/>
      <c r="S87" s="347"/>
      <c r="T87" s="419"/>
      <c r="U87" s="426"/>
      <c r="V87" s="313"/>
      <c r="W87" s="332"/>
      <c r="X87" s="347"/>
      <c r="Y87" s="419"/>
      <c r="Z87" s="426"/>
      <c r="AA87" s="313"/>
      <c r="AB87" s="332"/>
      <c r="AC87" s="570"/>
      <c r="AD87" s="561"/>
      <c r="AE87" s="469"/>
      <c r="AF87" s="347"/>
      <c r="AG87" s="561"/>
    </row>
    <row r="88" spans="1:33" ht="14.4">
      <c r="A88" s="634"/>
      <c r="B88" s="691"/>
      <c r="C88" s="419"/>
      <c r="D88" s="436"/>
      <c r="E88" s="419"/>
      <c r="F88" s="426"/>
      <c r="G88" s="423"/>
      <c r="H88" s="340"/>
      <c r="I88" s="436"/>
      <c r="J88" s="419"/>
      <c r="K88" s="426"/>
      <c r="L88" s="344"/>
      <c r="M88" s="332"/>
      <c r="N88" s="347"/>
      <c r="O88" s="419"/>
      <c r="P88" s="426"/>
      <c r="Q88" s="313"/>
      <c r="R88" s="332"/>
      <c r="S88" s="347"/>
      <c r="T88" s="419"/>
      <c r="U88" s="426"/>
      <c r="V88" s="313"/>
      <c r="W88" s="332"/>
      <c r="X88" s="347"/>
      <c r="Y88" s="419"/>
      <c r="Z88" s="426"/>
      <c r="AA88" s="313"/>
      <c r="AB88" s="332"/>
      <c r="AC88" s="570"/>
      <c r="AD88" s="561"/>
      <c r="AE88" s="469"/>
      <c r="AF88" s="347"/>
      <c r="AG88" s="561"/>
    </row>
    <row r="89" spans="1:33" ht="14.4" customHeight="1">
      <c r="A89" s="1043" t="s">
        <v>39</v>
      </c>
      <c r="B89" s="1044"/>
      <c r="C89" s="1044"/>
      <c r="D89" s="1044"/>
      <c r="E89" s="1044"/>
      <c r="F89" s="1053"/>
      <c r="G89" s="315">
        <f>SUM(G61:G88)</f>
        <v>0</v>
      </c>
      <c r="H89" s="341">
        <f>SUM(H61:H88)</f>
        <v>0</v>
      </c>
      <c r="I89" s="347"/>
      <c r="J89" s="341"/>
      <c r="K89" s="345"/>
      <c r="L89" s="315">
        <f>SUM(L61:L88)</f>
        <v>0</v>
      </c>
      <c r="M89" s="341">
        <f>SUM(M61:M88)</f>
        <v>0</v>
      </c>
      <c r="N89" s="347"/>
      <c r="O89" s="341"/>
      <c r="P89" s="345"/>
      <c r="Q89" s="315">
        <f>SUM(Q61:Q88)</f>
        <v>0</v>
      </c>
      <c r="R89" s="315">
        <f>SUM(R61:R88)</f>
        <v>0</v>
      </c>
      <c r="S89" s="347"/>
      <c r="T89" s="341"/>
      <c r="U89" s="345"/>
      <c r="V89" s="315">
        <f>SUM(V61:V88)</f>
        <v>0</v>
      </c>
      <c r="W89" s="315">
        <f>SUM(W61:W88)</f>
        <v>0</v>
      </c>
      <c r="X89" s="347"/>
      <c r="Y89" s="341"/>
      <c r="Z89" s="345"/>
      <c r="AA89" s="315">
        <f>SUM(AA61:AA88)</f>
        <v>0</v>
      </c>
      <c r="AB89" s="315">
        <f>SUM(AB61:AB88)</f>
        <v>0</v>
      </c>
      <c r="AC89" s="570"/>
      <c r="AD89" s="563">
        <f>SUM(G89+L89+Q89+V89+AA89)</f>
        <v>0</v>
      </c>
      <c r="AE89" s="563">
        <f>SUM(H89+M89+R89+W89+AB89)</f>
        <v>0</v>
      </c>
      <c r="AF89" s="347"/>
      <c r="AG89" s="563">
        <f>SUM(AD89:AE89)</f>
        <v>0</v>
      </c>
    </row>
    <row r="90" spans="1:33">
      <c r="A90" s="316"/>
      <c r="B90" s="317"/>
      <c r="C90" s="317"/>
      <c r="D90" s="347"/>
      <c r="G90" s="362"/>
      <c r="H90" s="346"/>
      <c r="I90" s="347"/>
      <c r="L90" s="362"/>
      <c r="M90" s="346"/>
      <c r="N90" s="347"/>
      <c r="Q90" s="342"/>
      <c r="R90" s="346"/>
      <c r="S90" s="347"/>
      <c r="V90" s="342"/>
      <c r="W90" s="346"/>
      <c r="X90" s="347"/>
      <c r="AA90" s="342"/>
      <c r="AB90" s="346"/>
      <c r="AC90" s="570"/>
      <c r="AD90" s="565"/>
      <c r="AE90" s="54"/>
      <c r="AF90" s="347"/>
      <c r="AG90" s="55"/>
    </row>
    <row r="91" spans="1:33" ht="14.4" customHeight="1">
      <c r="A91" s="1044" t="s">
        <v>35</v>
      </c>
      <c r="B91" s="1044"/>
      <c r="C91" s="1044"/>
      <c r="D91" s="1044"/>
      <c r="E91" s="1044"/>
      <c r="F91" s="1044"/>
      <c r="G91" s="476">
        <f>SUM(G58+G89)</f>
        <v>0</v>
      </c>
      <c r="H91" s="343">
        <f t="shared" ref="H91:AB91" si="158">SUM(H58+H89)</f>
        <v>0</v>
      </c>
      <c r="I91" s="347"/>
      <c r="J91" s="341"/>
      <c r="K91" s="345"/>
      <c r="L91" s="320">
        <f t="shared" si="158"/>
        <v>0</v>
      </c>
      <c r="M91" s="343">
        <f t="shared" si="158"/>
        <v>0</v>
      </c>
      <c r="N91" s="347"/>
      <c r="O91" s="341"/>
      <c r="P91" s="345"/>
      <c r="Q91" s="320">
        <f t="shared" si="158"/>
        <v>0</v>
      </c>
      <c r="R91" s="320">
        <f t="shared" si="158"/>
        <v>0</v>
      </c>
      <c r="S91" s="347"/>
      <c r="T91" s="341"/>
      <c r="U91" s="345"/>
      <c r="V91" s="320">
        <f t="shared" si="158"/>
        <v>0</v>
      </c>
      <c r="W91" s="320">
        <f t="shared" si="158"/>
        <v>0</v>
      </c>
      <c r="X91" s="347"/>
      <c r="Y91" s="341"/>
      <c r="Z91" s="345"/>
      <c r="AA91" s="320">
        <f t="shared" si="158"/>
        <v>0</v>
      </c>
      <c r="AB91" s="320">
        <f t="shared" si="158"/>
        <v>0</v>
      </c>
      <c r="AC91" s="570"/>
      <c r="AD91" s="563">
        <f>SUM(G91+L91+Q91+V91+AA91)</f>
        <v>0</v>
      </c>
      <c r="AE91" s="563">
        <f>SUM(H91+M91+R91+W91+AB91)</f>
        <v>0</v>
      </c>
      <c r="AF91" s="347"/>
      <c r="AG91" s="563">
        <f>SUM(AD91:AE91)</f>
        <v>0</v>
      </c>
    </row>
    <row r="92" spans="1:33">
      <c r="A92" s="316"/>
      <c r="B92" s="317"/>
      <c r="C92" s="317"/>
      <c r="D92" s="347"/>
      <c r="G92" s="362"/>
      <c r="H92" s="346"/>
      <c r="I92" s="347"/>
      <c r="L92" s="362"/>
      <c r="M92" s="346"/>
      <c r="N92" s="347"/>
      <c r="Q92" s="342"/>
      <c r="R92" s="346"/>
      <c r="S92" s="347"/>
      <c r="V92" s="342"/>
      <c r="W92" s="346"/>
      <c r="X92" s="347"/>
      <c r="AA92" s="342"/>
      <c r="AB92" s="346"/>
      <c r="AC92" s="570"/>
      <c r="AD92" s="565"/>
      <c r="AE92" s="54"/>
      <c r="AF92" s="347"/>
      <c r="AG92" s="55"/>
    </row>
    <row r="93" spans="1:33" ht="14.4" customHeight="1">
      <c r="A93" s="307" t="s">
        <v>183</v>
      </c>
      <c r="B93" s="428"/>
      <c r="C93" s="428"/>
      <c r="D93" s="347"/>
      <c r="E93" s="331"/>
      <c r="F93" s="309"/>
      <c r="G93" s="309"/>
      <c r="H93" s="309"/>
      <c r="I93" s="347"/>
      <c r="J93" s="331"/>
      <c r="K93" s="309"/>
      <c r="L93" s="309"/>
      <c r="M93" s="309"/>
      <c r="N93" s="347"/>
      <c r="O93" s="331"/>
      <c r="P93" s="309"/>
      <c r="Q93" s="309"/>
      <c r="R93" s="309"/>
      <c r="S93" s="347"/>
      <c r="T93" s="331"/>
      <c r="U93" s="309"/>
      <c r="V93" s="309"/>
      <c r="W93" s="309"/>
      <c r="X93" s="347"/>
      <c r="Y93" s="331"/>
      <c r="Z93" s="309"/>
      <c r="AA93" s="309"/>
      <c r="AB93" s="310"/>
      <c r="AC93" s="570"/>
      <c r="AD93" s="435"/>
      <c r="AE93" s="435"/>
      <c r="AF93" s="347"/>
      <c r="AG93" s="562"/>
    </row>
    <row r="94" spans="1:33">
      <c r="A94" s="391"/>
      <c r="B94" s="395"/>
      <c r="C94" s="396"/>
      <c r="D94" s="347"/>
      <c r="E94" s="419"/>
      <c r="F94" s="426"/>
      <c r="G94" s="478"/>
      <c r="H94" s="462"/>
      <c r="I94" s="460"/>
      <c r="J94" s="479"/>
      <c r="K94" s="480"/>
      <c r="L94" s="478"/>
      <c r="M94" s="463"/>
      <c r="N94" s="460"/>
      <c r="O94" s="479"/>
      <c r="P94" s="480"/>
      <c r="Q94" s="477"/>
      <c r="R94" s="463"/>
      <c r="S94" s="460"/>
      <c r="T94" s="479"/>
      <c r="U94" s="480"/>
      <c r="V94" s="477"/>
      <c r="W94" s="463"/>
      <c r="X94" s="460"/>
      <c r="Y94" s="479"/>
      <c r="Z94" s="480"/>
      <c r="AA94" s="477"/>
      <c r="AB94" s="463"/>
      <c r="AC94" s="570"/>
      <c r="AD94" s="561">
        <f t="shared" ref="AD94:AE97" si="159">SUM(G94+L94+Q94+V94+AA94)</f>
        <v>0</v>
      </c>
      <c r="AE94" s="469">
        <f t="shared" si="159"/>
        <v>0</v>
      </c>
      <c r="AF94" s="460"/>
      <c r="AG94" s="561">
        <f>SUM(AD94:AE94)</f>
        <v>0</v>
      </c>
    </row>
    <row r="95" spans="1:33">
      <c r="A95" s="391"/>
      <c r="B95" s="397"/>
      <c r="C95" s="334"/>
      <c r="D95" s="347"/>
      <c r="E95" s="419"/>
      <c r="F95" s="426"/>
      <c r="G95" s="478"/>
      <c r="H95" s="462"/>
      <c r="I95" s="460"/>
      <c r="J95" s="479"/>
      <c r="K95" s="480"/>
      <c r="L95" s="478"/>
      <c r="M95" s="463"/>
      <c r="N95" s="460"/>
      <c r="O95" s="479"/>
      <c r="P95" s="480"/>
      <c r="Q95" s="477"/>
      <c r="R95" s="463"/>
      <c r="S95" s="460"/>
      <c r="T95" s="479"/>
      <c r="U95" s="480"/>
      <c r="V95" s="477"/>
      <c r="W95" s="463"/>
      <c r="X95" s="460"/>
      <c r="Y95" s="479"/>
      <c r="Z95" s="480"/>
      <c r="AA95" s="477"/>
      <c r="AB95" s="463"/>
      <c r="AC95" s="570"/>
      <c r="AD95" s="561">
        <f t="shared" si="159"/>
        <v>0</v>
      </c>
      <c r="AE95" s="469">
        <f t="shared" si="159"/>
        <v>0</v>
      </c>
      <c r="AF95" s="460"/>
      <c r="AG95" s="561">
        <f>SUM(AD95:AE95)</f>
        <v>0</v>
      </c>
    </row>
    <row r="96" spans="1:33">
      <c r="A96" s="391"/>
      <c r="B96" s="398"/>
      <c r="C96" s="399"/>
      <c r="D96" s="347"/>
      <c r="E96" s="419"/>
      <c r="F96" s="426"/>
      <c r="G96" s="478"/>
      <c r="H96" s="462"/>
      <c r="I96" s="460"/>
      <c r="J96" s="479"/>
      <c r="K96" s="480"/>
      <c r="L96" s="478"/>
      <c r="M96" s="463"/>
      <c r="N96" s="460"/>
      <c r="O96" s="479"/>
      <c r="P96" s="480"/>
      <c r="Q96" s="477"/>
      <c r="R96" s="463"/>
      <c r="S96" s="460"/>
      <c r="T96" s="479"/>
      <c r="U96" s="480"/>
      <c r="V96" s="477"/>
      <c r="W96" s="463"/>
      <c r="X96" s="460"/>
      <c r="Y96" s="479"/>
      <c r="Z96" s="480"/>
      <c r="AA96" s="477"/>
      <c r="AB96" s="463"/>
      <c r="AC96" s="570"/>
      <c r="AD96" s="561">
        <f t="shared" si="159"/>
        <v>0</v>
      </c>
      <c r="AE96" s="469">
        <f t="shared" si="159"/>
        <v>0</v>
      </c>
      <c r="AF96" s="460"/>
      <c r="AG96" s="561">
        <f>SUM(AD96:AE96)</f>
        <v>0</v>
      </c>
    </row>
    <row r="97" spans="1:33">
      <c r="A97" s="1043" t="s">
        <v>39</v>
      </c>
      <c r="B97" s="1045"/>
      <c r="C97" s="1045"/>
      <c r="D97" s="1045"/>
      <c r="E97" s="1045"/>
      <c r="F97" s="1045"/>
      <c r="G97" s="476">
        <f>SUM(G94:G96)</f>
        <v>0</v>
      </c>
      <c r="H97" s="473">
        <f t="shared" ref="H97:AB97" si="160">SUM(H94:H96)</f>
        <v>0</v>
      </c>
      <c r="I97" s="466"/>
      <c r="J97" s="473"/>
      <c r="K97" s="474"/>
      <c r="L97" s="474">
        <f t="shared" si="160"/>
        <v>0</v>
      </c>
      <c r="M97" s="476">
        <f t="shared" si="160"/>
        <v>0</v>
      </c>
      <c r="N97" s="466"/>
      <c r="O97" s="473"/>
      <c r="P97" s="474"/>
      <c r="Q97" s="476">
        <f t="shared" si="160"/>
        <v>0</v>
      </c>
      <c r="R97" s="476">
        <f t="shared" si="160"/>
        <v>0</v>
      </c>
      <c r="S97" s="466"/>
      <c r="T97" s="473"/>
      <c r="U97" s="474"/>
      <c r="V97" s="476">
        <f t="shared" si="160"/>
        <v>0</v>
      </c>
      <c r="W97" s="476">
        <f t="shared" si="160"/>
        <v>0</v>
      </c>
      <c r="X97" s="466"/>
      <c r="Y97" s="473"/>
      <c r="Z97" s="474"/>
      <c r="AA97" s="476">
        <f t="shared" si="160"/>
        <v>0</v>
      </c>
      <c r="AB97" s="476">
        <f t="shared" si="160"/>
        <v>0</v>
      </c>
      <c r="AC97" s="570"/>
      <c r="AD97" s="563">
        <f t="shared" si="159"/>
        <v>0</v>
      </c>
      <c r="AE97" s="563">
        <f t="shared" si="159"/>
        <v>0</v>
      </c>
      <c r="AF97" s="466"/>
      <c r="AG97" s="563">
        <f>SUM(AD97:AE97)</f>
        <v>0</v>
      </c>
    </row>
    <row r="98" spans="1:33">
      <c r="A98" s="413"/>
      <c r="B98" s="414"/>
      <c r="C98" s="414"/>
      <c r="D98" s="347"/>
      <c r="G98" s="415"/>
      <c r="H98" s="416"/>
      <c r="I98" s="347"/>
      <c r="L98" s="362"/>
      <c r="M98" s="346"/>
      <c r="N98" s="347"/>
      <c r="Q98" s="342"/>
      <c r="R98" s="346"/>
      <c r="S98" s="347"/>
      <c r="V98" s="342"/>
      <c r="W98" s="346"/>
      <c r="X98" s="347"/>
      <c r="AA98" s="342"/>
      <c r="AB98" s="346"/>
      <c r="AC98" s="570"/>
      <c r="AD98" s="565"/>
      <c r="AE98" s="54"/>
      <c r="AF98" s="347"/>
      <c r="AG98" s="55"/>
    </row>
    <row r="99" spans="1:33">
      <c r="A99" s="392" t="s">
        <v>129</v>
      </c>
      <c r="B99" s="393"/>
      <c r="C99" s="393"/>
      <c r="D99" s="422"/>
      <c r="E99" s="331"/>
      <c r="F99" s="309"/>
      <c r="G99" s="430"/>
      <c r="H99" s="431"/>
      <c r="I99" s="422"/>
      <c r="J99" s="331"/>
      <c r="K99" s="309"/>
      <c r="L99" s="309"/>
      <c r="M99" s="309"/>
      <c r="N99" s="347"/>
      <c r="O99" s="331"/>
      <c r="P99" s="309"/>
      <c r="Q99" s="309"/>
      <c r="R99" s="309"/>
      <c r="S99" s="347"/>
      <c r="T99" s="331"/>
      <c r="U99" s="309"/>
      <c r="V99" s="309"/>
      <c r="W99" s="309"/>
      <c r="X99" s="347"/>
      <c r="Y99" s="331"/>
      <c r="Z99" s="309"/>
      <c r="AA99" s="309"/>
      <c r="AB99" s="310"/>
      <c r="AC99" s="570"/>
      <c r="AD99" s="435"/>
      <c r="AE99" s="435"/>
      <c r="AF99" s="347"/>
      <c r="AG99" s="562"/>
    </row>
    <row r="100" spans="1:33">
      <c r="A100" s="333" t="s">
        <v>127</v>
      </c>
      <c r="B100" s="421"/>
      <c r="C100" s="338"/>
      <c r="D100" s="429"/>
      <c r="E100" s="409"/>
      <c r="F100" s="338"/>
      <c r="G100" s="421"/>
      <c r="H100" s="433"/>
      <c r="I100" s="429"/>
      <c r="J100" s="409"/>
      <c r="K100" s="338"/>
      <c r="L100" s="334"/>
      <c r="M100" s="335"/>
      <c r="N100" s="337"/>
      <c r="O100" s="409"/>
      <c r="P100" s="338"/>
      <c r="Q100" s="335"/>
      <c r="R100" s="335"/>
      <c r="S100" s="337"/>
      <c r="T100" s="409"/>
      <c r="U100" s="338"/>
      <c r="V100" s="335"/>
      <c r="W100" s="335"/>
      <c r="X100" s="337"/>
      <c r="Y100" s="409"/>
      <c r="Z100" s="338"/>
      <c r="AA100" s="335"/>
      <c r="AB100" s="336"/>
      <c r="AC100" s="571"/>
      <c r="AD100" s="566"/>
      <c r="AE100" s="566"/>
      <c r="AF100" s="337"/>
      <c r="AG100" s="55"/>
    </row>
    <row r="101" spans="1:33">
      <c r="A101" s="432" t="s">
        <v>216</v>
      </c>
      <c r="B101" s="397"/>
      <c r="C101" s="322"/>
      <c r="D101" s="347"/>
      <c r="E101" s="419"/>
      <c r="F101" s="426"/>
      <c r="G101" s="461"/>
      <c r="H101" s="459"/>
      <c r="I101" s="460"/>
      <c r="J101" s="479"/>
      <c r="K101" s="480"/>
      <c r="L101" s="478"/>
      <c r="M101" s="463"/>
      <c r="N101" s="460"/>
      <c r="O101" s="479"/>
      <c r="P101" s="480"/>
      <c r="Q101" s="477"/>
      <c r="R101" s="463"/>
      <c r="S101" s="460"/>
      <c r="T101" s="479"/>
      <c r="U101" s="480"/>
      <c r="V101" s="477"/>
      <c r="W101" s="463"/>
      <c r="X101" s="460"/>
      <c r="Y101" s="479"/>
      <c r="Z101" s="480"/>
      <c r="AA101" s="477"/>
      <c r="AB101" s="463"/>
      <c r="AC101" s="570"/>
      <c r="AD101" s="561">
        <f t="shared" ref="AD101:AE106" si="161">SUM(G101+L101+Q101+V101+AA101)</f>
        <v>0</v>
      </c>
      <c r="AE101" s="469">
        <f t="shared" si="161"/>
        <v>0</v>
      </c>
      <c r="AF101" s="460"/>
      <c r="AG101" s="561">
        <f>SUM(AD101:AE101)</f>
        <v>0</v>
      </c>
    </row>
    <row r="102" spans="1:33">
      <c r="A102" s="420" t="s">
        <v>218</v>
      </c>
      <c r="B102" s="397"/>
      <c r="C102" s="334"/>
      <c r="D102" s="347"/>
      <c r="E102" s="419"/>
      <c r="F102" s="426"/>
      <c r="G102" s="478"/>
      <c r="H102" s="462"/>
      <c r="I102" s="460"/>
      <c r="J102" s="479"/>
      <c r="K102" s="480"/>
      <c r="L102" s="478"/>
      <c r="M102" s="463"/>
      <c r="N102" s="460"/>
      <c r="O102" s="479"/>
      <c r="P102" s="480"/>
      <c r="Q102" s="477"/>
      <c r="R102" s="463"/>
      <c r="S102" s="460"/>
      <c r="T102" s="479"/>
      <c r="U102" s="480"/>
      <c r="V102" s="477"/>
      <c r="W102" s="463"/>
      <c r="X102" s="460"/>
      <c r="Y102" s="479"/>
      <c r="Z102" s="480"/>
      <c r="AA102" s="477"/>
      <c r="AB102" s="463"/>
      <c r="AC102" s="570"/>
      <c r="AD102" s="561">
        <f t="shared" si="161"/>
        <v>0</v>
      </c>
      <c r="AE102" s="469">
        <f t="shared" si="161"/>
        <v>0</v>
      </c>
      <c r="AF102" s="460"/>
      <c r="AG102" s="561">
        <f>SUM(AD102:AE102)</f>
        <v>0</v>
      </c>
    </row>
    <row r="103" spans="1:33">
      <c r="A103" s="420" t="s">
        <v>219</v>
      </c>
      <c r="B103" s="397"/>
      <c r="C103" s="334"/>
      <c r="D103" s="347"/>
      <c r="E103" s="419"/>
      <c r="F103" s="426"/>
      <c r="G103" s="478"/>
      <c r="H103" s="462"/>
      <c r="I103" s="460"/>
      <c r="J103" s="479"/>
      <c r="K103" s="480"/>
      <c r="L103" s="478"/>
      <c r="M103" s="463"/>
      <c r="N103" s="460"/>
      <c r="O103" s="479"/>
      <c r="P103" s="480"/>
      <c r="Q103" s="477"/>
      <c r="R103" s="463"/>
      <c r="S103" s="460"/>
      <c r="T103" s="479"/>
      <c r="U103" s="480"/>
      <c r="V103" s="477"/>
      <c r="W103" s="463"/>
      <c r="X103" s="460"/>
      <c r="Y103" s="479"/>
      <c r="Z103" s="480"/>
      <c r="AA103" s="477"/>
      <c r="AB103" s="463"/>
      <c r="AC103" s="570"/>
      <c r="AD103" s="561">
        <f t="shared" si="161"/>
        <v>0</v>
      </c>
      <c r="AE103" s="469">
        <f t="shared" si="161"/>
        <v>0</v>
      </c>
      <c r="AF103" s="460"/>
      <c r="AG103" s="561">
        <f>SUM(AD103:AE103)</f>
        <v>0</v>
      </c>
    </row>
    <row r="104" spans="1:33">
      <c r="A104" s="420" t="s">
        <v>217</v>
      </c>
      <c r="B104" s="397"/>
      <c r="C104" s="334"/>
      <c r="D104" s="347"/>
      <c r="E104" s="419"/>
      <c r="F104" s="426"/>
      <c r="G104" s="478"/>
      <c r="H104" s="462"/>
      <c r="I104" s="460"/>
      <c r="J104" s="479"/>
      <c r="K104" s="480"/>
      <c r="L104" s="478"/>
      <c r="M104" s="463"/>
      <c r="N104" s="460"/>
      <c r="O104" s="479"/>
      <c r="P104" s="480"/>
      <c r="Q104" s="477"/>
      <c r="R104" s="463"/>
      <c r="S104" s="460"/>
      <c r="T104" s="479"/>
      <c r="U104" s="480"/>
      <c r="V104" s="477"/>
      <c r="W104" s="463"/>
      <c r="X104" s="460"/>
      <c r="Y104" s="479"/>
      <c r="Z104" s="480"/>
      <c r="AA104" s="477"/>
      <c r="AB104" s="463"/>
      <c r="AC104" s="570"/>
      <c r="AD104" s="561">
        <f t="shared" si="161"/>
        <v>0</v>
      </c>
      <c r="AE104" s="469">
        <f t="shared" si="161"/>
        <v>0</v>
      </c>
      <c r="AF104" s="460"/>
      <c r="AG104" s="561">
        <f>SUM(AD104:AE104)</f>
        <v>0</v>
      </c>
    </row>
    <row r="105" spans="1:33">
      <c r="A105" s="420" t="s">
        <v>181</v>
      </c>
      <c r="B105" s="398"/>
      <c r="C105" s="399"/>
      <c r="D105" s="347"/>
      <c r="E105" s="411"/>
      <c r="F105" s="427"/>
      <c r="G105" s="478"/>
      <c r="H105" s="462"/>
      <c r="I105" s="460"/>
      <c r="J105" s="479"/>
      <c r="K105" s="480"/>
      <c r="L105" s="478"/>
      <c r="M105" s="463"/>
      <c r="N105" s="460"/>
      <c r="O105" s="479"/>
      <c r="P105" s="480"/>
      <c r="Q105" s="477"/>
      <c r="R105" s="463"/>
      <c r="S105" s="460"/>
      <c r="T105" s="479"/>
      <c r="U105" s="480"/>
      <c r="V105" s="477"/>
      <c r="W105" s="463"/>
      <c r="X105" s="460"/>
      <c r="Y105" s="479"/>
      <c r="Z105" s="480"/>
      <c r="AA105" s="477"/>
      <c r="AB105" s="463"/>
      <c r="AC105" s="570"/>
      <c r="AD105" s="561">
        <f t="shared" si="161"/>
        <v>0</v>
      </c>
      <c r="AE105" s="469">
        <f t="shared" si="161"/>
        <v>0</v>
      </c>
      <c r="AF105" s="460"/>
      <c r="AG105" s="561">
        <f>SUM(AD105:AE105)</f>
        <v>0</v>
      </c>
    </row>
    <row r="106" spans="1:33">
      <c r="A106" s="325"/>
      <c r="B106" s="1087" t="s">
        <v>131</v>
      </c>
      <c r="C106" s="1087"/>
      <c r="D106" s="1087"/>
      <c r="E106" s="1087"/>
      <c r="F106" s="1087"/>
      <c r="G106" s="423">
        <f>SUM(G101:G105)</f>
        <v>0</v>
      </c>
      <c r="H106" s="350">
        <f t="shared" ref="H106:AB106" si="162">SUM(H101:H105)</f>
        <v>0</v>
      </c>
      <c r="I106" s="472"/>
      <c r="J106" s="481"/>
      <c r="K106" s="482"/>
      <c r="L106" s="423">
        <f t="shared" si="162"/>
        <v>0</v>
      </c>
      <c r="M106" s="469">
        <f t="shared" si="162"/>
        <v>0</v>
      </c>
      <c r="N106" s="466"/>
      <c r="O106" s="481"/>
      <c r="P106" s="482"/>
      <c r="Q106" s="349">
        <f t="shared" si="162"/>
        <v>0</v>
      </c>
      <c r="R106" s="469">
        <f t="shared" si="162"/>
        <v>0</v>
      </c>
      <c r="S106" s="466"/>
      <c r="T106" s="481"/>
      <c r="U106" s="482"/>
      <c r="V106" s="349">
        <f t="shared" si="162"/>
        <v>0</v>
      </c>
      <c r="W106" s="469">
        <f t="shared" si="162"/>
        <v>0</v>
      </c>
      <c r="X106" s="466"/>
      <c r="Y106" s="481"/>
      <c r="Z106" s="482"/>
      <c r="AA106" s="349">
        <f t="shared" si="162"/>
        <v>0</v>
      </c>
      <c r="AB106" s="469">
        <f t="shared" si="162"/>
        <v>0</v>
      </c>
      <c r="AC106" s="570"/>
      <c r="AD106" s="55">
        <f t="shared" si="161"/>
        <v>0</v>
      </c>
      <c r="AE106" s="469">
        <f t="shared" si="161"/>
        <v>0</v>
      </c>
      <c r="AF106" s="466"/>
      <c r="AG106" s="55">
        <f>SUM(AD106+AE106)</f>
        <v>0</v>
      </c>
    </row>
    <row r="107" spans="1:33">
      <c r="A107" s="333" t="s">
        <v>127</v>
      </c>
      <c r="B107" s="421"/>
      <c r="C107" s="338"/>
      <c r="D107" s="440"/>
      <c r="E107" s="409"/>
      <c r="F107" s="338"/>
      <c r="G107" s="421"/>
      <c r="H107" s="433"/>
      <c r="I107" s="440"/>
      <c r="J107" s="409"/>
      <c r="K107" s="338"/>
      <c r="L107" s="338"/>
      <c r="M107" s="339"/>
      <c r="N107" s="337"/>
      <c r="O107" s="409"/>
      <c r="P107" s="338"/>
      <c r="Q107" s="339"/>
      <c r="R107" s="339"/>
      <c r="S107" s="337"/>
      <c r="T107" s="409"/>
      <c r="U107" s="338"/>
      <c r="V107" s="339"/>
      <c r="W107" s="339"/>
      <c r="X107" s="337"/>
      <c r="Y107" s="409"/>
      <c r="Z107" s="338"/>
      <c r="AA107" s="339"/>
      <c r="AB107" s="336"/>
      <c r="AC107" s="571"/>
      <c r="AD107" s="566"/>
      <c r="AE107" s="566"/>
      <c r="AF107" s="337"/>
      <c r="AG107" s="55"/>
    </row>
    <row r="108" spans="1:33">
      <c r="A108" s="432" t="s">
        <v>216</v>
      </c>
      <c r="B108" s="397"/>
      <c r="C108" s="334"/>
      <c r="D108" s="436"/>
      <c r="E108" s="419"/>
      <c r="F108" s="426"/>
      <c r="G108" s="349"/>
      <c r="H108" s="350"/>
      <c r="I108" s="472"/>
      <c r="J108" s="483"/>
      <c r="K108" s="484"/>
      <c r="L108" s="423"/>
      <c r="M108" s="469"/>
      <c r="N108" s="466"/>
      <c r="O108" s="483"/>
      <c r="P108" s="484"/>
      <c r="Q108" s="349"/>
      <c r="R108" s="469"/>
      <c r="S108" s="466"/>
      <c r="T108" s="483"/>
      <c r="U108" s="484"/>
      <c r="V108" s="349"/>
      <c r="W108" s="469"/>
      <c r="X108" s="466"/>
      <c r="Y108" s="483"/>
      <c r="Z108" s="484"/>
      <c r="AA108" s="349"/>
      <c r="AB108" s="469"/>
      <c r="AC108" s="570"/>
      <c r="AD108" s="561">
        <f t="shared" ref="AD108:AE113" si="163">SUM(G108+L108+Q108+V108+AA108)</f>
        <v>0</v>
      </c>
      <c r="AE108" s="469">
        <f t="shared" si="163"/>
        <v>0</v>
      </c>
      <c r="AF108" s="466"/>
      <c r="AG108" s="561">
        <f t="shared" ref="AG108:AG113" si="164">SUM(AD108:AE108)</f>
        <v>0</v>
      </c>
    </row>
    <row r="109" spans="1:33">
      <c r="A109" s="420" t="s">
        <v>218</v>
      </c>
      <c r="B109" s="397"/>
      <c r="C109" s="334"/>
      <c r="D109" s="436"/>
      <c r="E109" s="419"/>
      <c r="F109" s="426"/>
      <c r="G109" s="349"/>
      <c r="H109" s="350"/>
      <c r="I109" s="472"/>
      <c r="J109" s="483"/>
      <c r="K109" s="484"/>
      <c r="L109" s="423"/>
      <c r="M109" s="469"/>
      <c r="N109" s="466"/>
      <c r="O109" s="483"/>
      <c r="P109" s="484"/>
      <c r="Q109" s="349"/>
      <c r="R109" s="469"/>
      <c r="S109" s="466"/>
      <c r="T109" s="483"/>
      <c r="U109" s="484"/>
      <c r="V109" s="349"/>
      <c r="W109" s="469"/>
      <c r="X109" s="466"/>
      <c r="Y109" s="483"/>
      <c r="Z109" s="484"/>
      <c r="AA109" s="349"/>
      <c r="AB109" s="469"/>
      <c r="AC109" s="570"/>
      <c r="AD109" s="561">
        <f t="shared" si="163"/>
        <v>0</v>
      </c>
      <c r="AE109" s="469">
        <f t="shared" si="163"/>
        <v>0</v>
      </c>
      <c r="AF109" s="466"/>
      <c r="AG109" s="561">
        <f t="shared" si="164"/>
        <v>0</v>
      </c>
    </row>
    <row r="110" spans="1:33">
      <c r="A110" s="420" t="s">
        <v>219</v>
      </c>
      <c r="B110" s="397"/>
      <c r="C110" s="334"/>
      <c r="D110" s="436"/>
      <c r="E110" s="419"/>
      <c r="F110" s="426"/>
      <c r="G110" s="349"/>
      <c r="H110" s="350"/>
      <c r="I110" s="472"/>
      <c r="J110" s="483"/>
      <c r="K110" s="484"/>
      <c r="L110" s="423"/>
      <c r="M110" s="469"/>
      <c r="N110" s="466"/>
      <c r="O110" s="483"/>
      <c r="P110" s="484"/>
      <c r="Q110" s="349"/>
      <c r="R110" s="469"/>
      <c r="S110" s="466"/>
      <c r="T110" s="483"/>
      <c r="U110" s="484"/>
      <c r="V110" s="349"/>
      <c r="W110" s="469"/>
      <c r="X110" s="466"/>
      <c r="Y110" s="483"/>
      <c r="Z110" s="484"/>
      <c r="AA110" s="349"/>
      <c r="AB110" s="469"/>
      <c r="AC110" s="570"/>
      <c r="AD110" s="561">
        <f t="shared" si="163"/>
        <v>0</v>
      </c>
      <c r="AE110" s="469">
        <f t="shared" si="163"/>
        <v>0</v>
      </c>
      <c r="AF110" s="466"/>
      <c r="AG110" s="561">
        <f t="shared" si="164"/>
        <v>0</v>
      </c>
    </row>
    <row r="111" spans="1:33">
      <c r="A111" s="420" t="s">
        <v>217</v>
      </c>
      <c r="B111" s="397"/>
      <c r="C111" s="334"/>
      <c r="D111" s="436"/>
      <c r="E111" s="419"/>
      <c r="F111" s="426"/>
      <c r="G111" s="349"/>
      <c r="H111" s="350"/>
      <c r="I111" s="472"/>
      <c r="J111" s="483"/>
      <c r="K111" s="484"/>
      <c r="L111" s="423"/>
      <c r="M111" s="469"/>
      <c r="N111" s="466"/>
      <c r="O111" s="483"/>
      <c r="P111" s="484"/>
      <c r="Q111" s="349"/>
      <c r="R111" s="469"/>
      <c r="S111" s="466"/>
      <c r="T111" s="483"/>
      <c r="U111" s="484"/>
      <c r="V111" s="349"/>
      <c r="W111" s="469"/>
      <c r="X111" s="466"/>
      <c r="Y111" s="483"/>
      <c r="Z111" s="484"/>
      <c r="AA111" s="349"/>
      <c r="AB111" s="469"/>
      <c r="AC111" s="570"/>
      <c r="AD111" s="561">
        <f t="shared" si="163"/>
        <v>0</v>
      </c>
      <c r="AE111" s="469">
        <f t="shared" si="163"/>
        <v>0</v>
      </c>
      <c r="AF111" s="466"/>
      <c r="AG111" s="561">
        <f t="shared" si="164"/>
        <v>0</v>
      </c>
    </row>
    <row r="112" spans="1:33">
      <c r="A112" s="420" t="s">
        <v>181</v>
      </c>
      <c r="B112" s="398"/>
      <c r="C112" s="399"/>
      <c r="D112" s="436"/>
      <c r="E112" s="411"/>
      <c r="F112" s="427"/>
      <c r="G112" s="349"/>
      <c r="H112" s="350"/>
      <c r="I112" s="472"/>
      <c r="J112" s="483"/>
      <c r="K112" s="484"/>
      <c r="L112" s="423"/>
      <c r="M112" s="469"/>
      <c r="N112" s="466"/>
      <c r="O112" s="483"/>
      <c r="P112" s="484"/>
      <c r="Q112" s="349"/>
      <c r="R112" s="469"/>
      <c r="S112" s="466"/>
      <c r="T112" s="483"/>
      <c r="U112" s="484"/>
      <c r="V112" s="349"/>
      <c r="W112" s="469"/>
      <c r="X112" s="466"/>
      <c r="Y112" s="483"/>
      <c r="Z112" s="484"/>
      <c r="AA112" s="349"/>
      <c r="AB112" s="469"/>
      <c r="AC112" s="570"/>
      <c r="AD112" s="561">
        <f t="shared" si="163"/>
        <v>0</v>
      </c>
      <c r="AE112" s="469">
        <f t="shared" si="163"/>
        <v>0</v>
      </c>
      <c r="AF112" s="466"/>
      <c r="AG112" s="561">
        <f t="shared" si="164"/>
        <v>0</v>
      </c>
    </row>
    <row r="113" spans="1:33">
      <c r="B113" s="1087" t="s">
        <v>131</v>
      </c>
      <c r="C113" s="1087"/>
      <c r="D113" s="1087"/>
      <c r="E113" s="1087"/>
      <c r="F113" s="1087"/>
      <c r="G113" s="423">
        <f>SUM(G108:G112)</f>
        <v>0</v>
      </c>
      <c r="H113" s="350">
        <f t="shared" ref="H113:AB113" si="165">SUM(H108:H112)</f>
        <v>0</v>
      </c>
      <c r="I113" s="472"/>
      <c r="J113" s="481"/>
      <c r="K113" s="482"/>
      <c r="L113" s="423">
        <f t="shared" si="165"/>
        <v>0</v>
      </c>
      <c r="M113" s="469">
        <f t="shared" si="165"/>
        <v>0</v>
      </c>
      <c r="N113" s="466"/>
      <c r="O113" s="481"/>
      <c r="P113" s="482"/>
      <c r="Q113" s="349">
        <f t="shared" si="165"/>
        <v>0</v>
      </c>
      <c r="R113" s="469">
        <f t="shared" si="165"/>
        <v>0</v>
      </c>
      <c r="S113" s="466"/>
      <c r="T113" s="481"/>
      <c r="U113" s="482"/>
      <c r="V113" s="349">
        <f t="shared" si="165"/>
        <v>0</v>
      </c>
      <c r="W113" s="469">
        <f t="shared" si="165"/>
        <v>0</v>
      </c>
      <c r="X113" s="466"/>
      <c r="Y113" s="481"/>
      <c r="Z113" s="482"/>
      <c r="AA113" s="349">
        <f t="shared" si="165"/>
        <v>0</v>
      </c>
      <c r="AB113" s="469">
        <f t="shared" si="165"/>
        <v>0</v>
      </c>
      <c r="AC113" s="570"/>
      <c r="AD113" s="55">
        <f t="shared" si="163"/>
        <v>0</v>
      </c>
      <c r="AE113" s="469">
        <f t="shared" si="163"/>
        <v>0</v>
      </c>
      <c r="AF113" s="466"/>
      <c r="AG113" s="55">
        <f t="shared" si="164"/>
        <v>0</v>
      </c>
    </row>
    <row r="114" spans="1:33" ht="14.4">
      <c r="A114" s="333" t="s">
        <v>127</v>
      </c>
      <c r="B114" s="421"/>
      <c r="C114" s="338"/>
      <c r="D114" s="440"/>
      <c r="E114" s="409"/>
      <c r="F114" s="338"/>
      <c r="G114" s="485"/>
      <c r="H114" s="486"/>
      <c r="I114" s="487"/>
      <c r="J114" s="488"/>
      <c r="K114" s="489"/>
      <c r="L114" s="490"/>
      <c r="M114" s="491"/>
      <c r="N114" s="492"/>
      <c r="O114" s="488"/>
      <c r="P114" s="489"/>
      <c r="Q114" s="491"/>
      <c r="R114" s="491"/>
      <c r="S114" s="492"/>
      <c r="T114" s="488"/>
      <c r="U114" s="489"/>
      <c r="V114" s="491"/>
      <c r="W114" s="491"/>
      <c r="X114" s="492"/>
      <c r="Y114" s="488"/>
      <c r="Z114" s="489"/>
      <c r="AA114" s="491"/>
      <c r="AB114" s="493"/>
      <c r="AC114" s="571"/>
      <c r="AD114" s="566"/>
      <c r="AE114" s="566"/>
      <c r="AF114" s="492"/>
      <c r="AG114" s="567"/>
    </row>
    <row r="115" spans="1:33">
      <c r="A115" s="432" t="s">
        <v>216</v>
      </c>
      <c r="B115" s="397"/>
      <c r="C115" s="334"/>
      <c r="D115" s="436"/>
      <c r="E115" s="419"/>
      <c r="F115" s="426"/>
      <c r="G115" s="349"/>
      <c r="H115" s="350"/>
      <c r="I115" s="472"/>
      <c r="J115" s="483"/>
      <c r="K115" s="484"/>
      <c r="L115" s="423"/>
      <c r="M115" s="469"/>
      <c r="N115" s="466"/>
      <c r="O115" s="483"/>
      <c r="P115" s="484"/>
      <c r="Q115" s="349"/>
      <c r="R115" s="469"/>
      <c r="S115" s="466"/>
      <c r="T115" s="483"/>
      <c r="U115" s="484"/>
      <c r="V115" s="349"/>
      <c r="W115" s="469"/>
      <c r="X115" s="466"/>
      <c r="Y115" s="483"/>
      <c r="Z115" s="484"/>
      <c r="AA115" s="349"/>
      <c r="AB115" s="469"/>
      <c r="AC115" s="570"/>
      <c r="AD115" s="561">
        <f t="shared" ref="AD115:AE120" si="166">SUM(G115+L115+Q115+V115+AA115)</f>
        <v>0</v>
      </c>
      <c r="AE115" s="469">
        <f t="shared" si="166"/>
        <v>0</v>
      </c>
      <c r="AF115" s="466"/>
      <c r="AG115" s="561">
        <f t="shared" ref="AG115:AG120" si="167">SUM(AD115:AE115)</f>
        <v>0</v>
      </c>
    </row>
    <row r="116" spans="1:33">
      <c r="A116" s="420" t="s">
        <v>218</v>
      </c>
      <c r="B116" s="397"/>
      <c r="C116" s="334"/>
      <c r="D116" s="436"/>
      <c r="E116" s="419"/>
      <c r="F116" s="426"/>
      <c r="G116" s="349"/>
      <c r="H116" s="350"/>
      <c r="I116" s="472"/>
      <c r="J116" s="483"/>
      <c r="K116" s="484"/>
      <c r="L116" s="423"/>
      <c r="M116" s="469"/>
      <c r="N116" s="466"/>
      <c r="O116" s="483"/>
      <c r="P116" s="484"/>
      <c r="Q116" s="349"/>
      <c r="R116" s="469"/>
      <c r="S116" s="466"/>
      <c r="T116" s="483"/>
      <c r="U116" s="484"/>
      <c r="V116" s="349"/>
      <c r="W116" s="469"/>
      <c r="X116" s="466"/>
      <c r="Y116" s="483"/>
      <c r="Z116" s="484"/>
      <c r="AA116" s="349"/>
      <c r="AB116" s="469"/>
      <c r="AC116" s="570"/>
      <c r="AD116" s="561">
        <f t="shared" si="166"/>
        <v>0</v>
      </c>
      <c r="AE116" s="469">
        <f t="shared" si="166"/>
        <v>0</v>
      </c>
      <c r="AF116" s="466"/>
      <c r="AG116" s="561">
        <f t="shared" si="167"/>
        <v>0</v>
      </c>
    </row>
    <row r="117" spans="1:33">
      <c r="A117" s="420" t="s">
        <v>219</v>
      </c>
      <c r="B117" s="397"/>
      <c r="C117" s="334"/>
      <c r="D117" s="436"/>
      <c r="E117" s="419"/>
      <c r="F117" s="426"/>
      <c r="G117" s="349"/>
      <c r="H117" s="350"/>
      <c r="I117" s="472"/>
      <c r="J117" s="483"/>
      <c r="K117" s="484"/>
      <c r="L117" s="423"/>
      <c r="M117" s="469"/>
      <c r="N117" s="466"/>
      <c r="O117" s="483"/>
      <c r="P117" s="484"/>
      <c r="Q117" s="349"/>
      <c r="R117" s="469"/>
      <c r="S117" s="466"/>
      <c r="T117" s="483"/>
      <c r="U117" s="484"/>
      <c r="V117" s="349"/>
      <c r="W117" s="469"/>
      <c r="X117" s="466"/>
      <c r="Y117" s="483"/>
      <c r="Z117" s="484"/>
      <c r="AA117" s="349"/>
      <c r="AB117" s="469"/>
      <c r="AC117" s="570"/>
      <c r="AD117" s="561">
        <f t="shared" si="166"/>
        <v>0</v>
      </c>
      <c r="AE117" s="469">
        <f t="shared" si="166"/>
        <v>0</v>
      </c>
      <c r="AF117" s="466"/>
      <c r="AG117" s="561">
        <f t="shared" si="167"/>
        <v>0</v>
      </c>
    </row>
    <row r="118" spans="1:33">
      <c r="A118" s="420" t="s">
        <v>217</v>
      </c>
      <c r="B118" s="397"/>
      <c r="C118" s="334"/>
      <c r="D118" s="436"/>
      <c r="E118" s="419"/>
      <c r="F118" s="426"/>
      <c r="G118" s="349"/>
      <c r="H118" s="350"/>
      <c r="I118" s="472"/>
      <c r="J118" s="483"/>
      <c r="K118" s="484"/>
      <c r="L118" s="423"/>
      <c r="M118" s="469"/>
      <c r="N118" s="466"/>
      <c r="O118" s="483"/>
      <c r="P118" s="484"/>
      <c r="Q118" s="349"/>
      <c r="R118" s="469"/>
      <c r="S118" s="466"/>
      <c r="T118" s="483"/>
      <c r="U118" s="484"/>
      <c r="V118" s="349"/>
      <c r="W118" s="469"/>
      <c r="X118" s="466"/>
      <c r="Y118" s="483"/>
      <c r="Z118" s="484"/>
      <c r="AA118" s="349"/>
      <c r="AB118" s="469"/>
      <c r="AC118" s="570"/>
      <c r="AD118" s="561">
        <f t="shared" si="166"/>
        <v>0</v>
      </c>
      <c r="AE118" s="469">
        <f t="shared" si="166"/>
        <v>0</v>
      </c>
      <c r="AF118" s="466"/>
      <c r="AG118" s="561">
        <f t="shared" si="167"/>
        <v>0</v>
      </c>
    </row>
    <row r="119" spans="1:33">
      <c r="A119" s="420" t="s">
        <v>181</v>
      </c>
      <c r="B119" s="398"/>
      <c r="C119" s="399"/>
      <c r="D119" s="436"/>
      <c r="E119" s="411"/>
      <c r="F119" s="427"/>
      <c r="G119" s="349"/>
      <c r="H119" s="350"/>
      <c r="I119" s="472"/>
      <c r="J119" s="483"/>
      <c r="K119" s="484"/>
      <c r="L119" s="423"/>
      <c r="M119" s="469"/>
      <c r="N119" s="466"/>
      <c r="O119" s="483"/>
      <c r="P119" s="484"/>
      <c r="Q119" s="349"/>
      <c r="R119" s="469"/>
      <c r="S119" s="466"/>
      <c r="T119" s="483"/>
      <c r="U119" s="484"/>
      <c r="V119" s="349"/>
      <c r="W119" s="469"/>
      <c r="X119" s="466"/>
      <c r="Y119" s="483"/>
      <c r="Z119" s="484"/>
      <c r="AA119" s="349"/>
      <c r="AB119" s="469"/>
      <c r="AC119" s="570"/>
      <c r="AD119" s="561">
        <f t="shared" si="166"/>
        <v>0</v>
      </c>
      <c r="AE119" s="469">
        <f t="shared" si="166"/>
        <v>0</v>
      </c>
      <c r="AF119" s="466"/>
      <c r="AG119" s="561">
        <f t="shared" si="167"/>
        <v>0</v>
      </c>
    </row>
    <row r="120" spans="1:33">
      <c r="B120" s="1087" t="s">
        <v>131</v>
      </c>
      <c r="C120" s="1087"/>
      <c r="D120" s="1087"/>
      <c r="E120" s="1087"/>
      <c r="F120" s="1087"/>
      <c r="G120" s="423">
        <f>SUM(G115:G119)</f>
        <v>0</v>
      </c>
      <c r="H120" s="350">
        <f t="shared" ref="H120:AB120" si="168">SUM(H115:H119)</f>
        <v>0</v>
      </c>
      <c r="I120" s="472"/>
      <c r="J120" s="481"/>
      <c r="K120" s="482"/>
      <c r="L120" s="423">
        <f t="shared" si="168"/>
        <v>0</v>
      </c>
      <c r="M120" s="469">
        <f t="shared" si="168"/>
        <v>0</v>
      </c>
      <c r="N120" s="466"/>
      <c r="O120" s="481"/>
      <c r="P120" s="482"/>
      <c r="Q120" s="349">
        <f t="shared" si="168"/>
        <v>0</v>
      </c>
      <c r="R120" s="469">
        <f t="shared" si="168"/>
        <v>0</v>
      </c>
      <c r="S120" s="466"/>
      <c r="T120" s="481"/>
      <c r="U120" s="482"/>
      <c r="V120" s="349">
        <f t="shared" si="168"/>
        <v>0</v>
      </c>
      <c r="W120" s="469">
        <f t="shared" si="168"/>
        <v>0</v>
      </c>
      <c r="X120" s="466"/>
      <c r="Y120" s="481"/>
      <c r="Z120" s="482"/>
      <c r="AA120" s="349">
        <f t="shared" si="168"/>
        <v>0</v>
      </c>
      <c r="AB120" s="469">
        <f t="shared" si="168"/>
        <v>0</v>
      </c>
      <c r="AC120" s="570"/>
      <c r="AD120" s="55">
        <f t="shared" si="166"/>
        <v>0</v>
      </c>
      <c r="AE120" s="469">
        <f t="shared" si="166"/>
        <v>0</v>
      </c>
      <c r="AF120" s="466"/>
      <c r="AG120" s="55">
        <f t="shared" si="167"/>
        <v>0</v>
      </c>
    </row>
    <row r="121" spans="1:33" ht="14.4">
      <c r="A121" s="333" t="s">
        <v>127</v>
      </c>
      <c r="B121" s="421"/>
      <c r="C121" s="338"/>
      <c r="D121" s="440"/>
      <c r="E121" s="409"/>
      <c r="F121" s="338"/>
      <c r="G121" s="485"/>
      <c r="H121" s="486"/>
      <c r="I121" s="487"/>
      <c r="J121" s="488"/>
      <c r="K121" s="489"/>
      <c r="L121" s="490"/>
      <c r="M121" s="491"/>
      <c r="N121" s="492"/>
      <c r="O121" s="488"/>
      <c r="P121" s="489"/>
      <c r="Q121" s="491"/>
      <c r="R121" s="491"/>
      <c r="S121" s="492"/>
      <c r="T121" s="488"/>
      <c r="U121" s="489"/>
      <c r="V121" s="491"/>
      <c r="W121" s="491"/>
      <c r="X121" s="492"/>
      <c r="Y121" s="488"/>
      <c r="Z121" s="489"/>
      <c r="AA121" s="491"/>
      <c r="AB121" s="493"/>
      <c r="AC121" s="571"/>
      <c r="AD121" s="566"/>
      <c r="AE121" s="566"/>
      <c r="AF121" s="492"/>
      <c r="AG121" s="567"/>
    </row>
    <row r="122" spans="1:33">
      <c r="A122" s="432" t="s">
        <v>216</v>
      </c>
      <c r="B122" s="397"/>
      <c r="C122" s="334"/>
      <c r="D122" s="436"/>
      <c r="E122" s="419"/>
      <c r="F122" s="426"/>
      <c r="G122" s="349"/>
      <c r="H122" s="350"/>
      <c r="I122" s="472"/>
      <c r="J122" s="483"/>
      <c r="K122" s="484"/>
      <c r="L122" s="423"/>
      <c r="M122" s="469"/>
      <c r="N122" s="466"/>
      <c r="O122" s="483"/>
      <c r="P122" s="484"/>
      <c r="Q122" s="349"/>
      <c r="R122" s="469"/>
      <c r="S122" s="466"/>
      <c r="T122" s="483"/>
      <c r="U122" s="484"/>
      <c r="V122" s="349"/>
      <c r="W122" s="469"/>
      <c r="X122" s="466"/>
      <c r="Y122" s="483"/>
      <c r="Z122" s="484"/>
      <c r="AA122" s="349"/>
      <c r="AB122" s="469"/>
      <c r="AC122" s="570"/>
      <c r="AD122" s="561">
        <f t="shared" ref="AD122:AE128" si="169">SUM(G122+L122+Q122+V122+AA122)</f>
        <v>0</v>
      </c>
      <c r="AE122" s="469">
        <f t="shared" si="169"/>
        <v>0</v>
      </c>
      <c r="AF122" s="466"/>
      <c r="AG122" s="561">
        <f t="shared" ref="AG122:AG128" si="170">SUM(AD122:AE122)</f>
        <v>0</v>
      </c>
    </row>
    <row r="123" spans="1:33">
      <c r="A123" s="420" t="s">
        <v>218</v>
      </c>
      <c r="B123" s="397"/>
      <c r="C123" s="334"/>
      <c r="D123" s="436"/>
      <c r="E123" s="419"/>
      <c r="F123" s="426"/>
      <c r="G123" s="349"/>
      <c r="H123" s="350"/>
      <c r="I123" s="472"/>
      <c r="J123" s="483"/>
      <c r="K123" s="484"/>
      <c r="L123" s="423"/>
      <c r="M123" s="469"/>
      <c r="N123" s="466"/>
      <c r="O123" s="483"/>
      <c r="P123" s="484"/>
      <c r="Q123" s="349"/>
      <c r="R123" s="469"/>
      <c r="S123" s="466"/>
      <c r="T123" s="483"/>
      <c r="U123" s="484"/>
      <c r="V123" s="349"/>
      <c r="W123" s="469"/>
      <c r="X123" s="466"/>
      <c r="Y123" s="483"/>
      <c r="Z123" s="484"/>
      <c r="AA123" s="349"/>
      <c r="AB123" s="469"/>
      <c r="AC123" s="570"/>
      <c r="AD123" s="561">
        <f t="shared" si="169"/>
        <v>0</v>
      </c>
      <c r="AE123" s="469">
        <f t="shared" si="169"/>
        <v>0</v>
      </c>
      <c r="AF123" s="466"/>
      <c r="AG123" s="561">
        <f t="shared" si="170"/>
        <v>0</v>
      </c>
    </row>
    <row r="124" spans="1:33">
      <c r="A124" s="420" t="s">
        <v>219</v>
      </c>
      <c r="B124" s="397"/>
      <c r="C124" s="334"/>
      <c r="D124" s="436"/>
      <c r="E124" s="419"/>
      <c r="F124" s="426"/>
      <c r="G124" s="349"/>
      <c r="H124" s="350"/>
      <c r="I124" s="472"/>
      <c r="J124" s="483"/>
      <c r="K124" s="484"/>
      <c r="L124" s="423"/>
      <c r="M124" s="469"/>
      <c r="N124" s="466"/>
      <c r="O124" s="483"/>
      <c r="P124" s="484"/>
      <c r="Q124" s="349"/>
      <c r="R124" s="469"/>
      <c r="S124" s="466"/>
      <c r="T124" s="483"/>
      <c r="U124" s="484"/>
      <c r="V124" s="349"/>
      <c r="W124" s="469"/>
      <c r="X124" s="466"/>
      <c r="Y124" s="483"/>
      <c r="Z124" s="484"/>
      <c r="AA124" s="349"/>
      <c r="AB124" s="469"/>
      <c r="AC124" s="570"/>
      <c r="AD124" s="561">
        <f t="shared" si="169"/>
        <v>0</v>
      </c>
      <c r="AE124" s="469">
        <f t="shared" si="169"/>
        <v>0</v>
      </c>
      <c r="AF124" s="466"/>
      <c r="AG124" s="561">
        <f t="shared" si="170"/>
        <v>0</v>
      </c>
    </row>
    <row r="125" spans="1:33">
      <c r="A125" s="420" t="s">
        <v>217</v>
      </c>
      <c r="B125" s="397"/>
      <c r="C125" s="334"/>
      <c r="D125" s="436"/>
      <c r="E125" s="419"/>
      <c r="F125" s="426"/>
      <c r="G125" s="349"/>
      <c r="H125" s="350"/>
      <c r="I125" s="472"/>
      <c r="J125" s="483"/>
      <c r="K125" s="484"/>
      <c r="L125" s="423"/>
      <c r="M125" s="469"/>
      <c r="N125" s="466"/>
      <c r="O125" s="483"/>
      <c r="P125" s="484"/>
      <c r="Q125" s="349"/>
      <c r="R125" s="469"/>
      <c r="S125" s="466"/>
      <c r="T125" s="483"/>
      <c r="U125" s="484"/>
      <c r="V125" s="349"/>
      <c r="W125" s="469"/>
      <c r="X125" s="466"/>
      <c r="Y125" s="483"/>
      <c r="Z125" s="484"/>
      <c r="AA125" s="349"/>
      <c r="AB125" s="469"/>
      <c r="AC125" s="570"/>
      <c r="AD125" s="561">
        <f t="shared" si="169"/>
        <v>0</v>
      </c>
      <c r="AE125" s="469">
        <f t="shared" si="169"/>
        <v>0</v>
      </c>
      <c r="AF125" s="466"/>
      <c r="AG125" s="561">
        <f t="shared" si="170"/>
        <v>0</v>
      </c>
    </row>
    <row r="126" spans="1:33">
      <c r="A126" s="420" t="s">
        <v>181</v>
      </c>
      <c r="B126" s="398"/>
      <c r="C126" s="399"/>
      <c r="D126" s="436"/>
      <c r="E126" s="411"/>
      <c r="F126" s="427"/>
      <c r="G126" s="349"/>
      <c r="H126" s="469"/>
      <c r="I126" s="472"/>
      <c r="J126" s="483"/>
      <c r="K126" s="484"/>
      <c r="L126" s="423"/>
      <c r="M126" s="469"/>
      <c r="N126" s="466"/>
      <c r="O126" s="483"/>
      <c r="P126" s="484"/>
      <c r="Q126" s="349"/>
      <c r="R126" s="469"/>
      <c r="S126" s="466"/>
      <c r="T126" s="483"/>
      <c r="U126" s="484"/>
      <c r="V126" s="349"/>
      <c r="W126" s="469"/>
      <c r="X126" s="466"/>
      <c r="Y126" s="483"/>
      <c r="Z126" s="484"/>
      <c r="AA126" s="349"/>
      <c r="AB126" s="469"/>
      <c r="AC126" s="570"/>
      <c r="AD126" s="561">
        <f t="shared" si="169"/>
        <v>0</v>
      </c>
      <c r="AE126" s="469">
        <f t="shared" si="169"/>
        <v>0</v>
      </c>
      <c r="AF126" s="466"/>
      <c r="AG126" s="561">
        <f t="shared" si="170"/>
        <v>0</v>
      </c>
    </row>
    <row r="127" spans="1:33">
      <c r="B127" s="1087" t="s">
        <v>131</v>
      </c>
      <c r="C127" s="1087"/>
      <c r="D127" s="1087"/>
      <c r="E127" s="1087"/>
      <c r="F127" s="1087"/>
      <c r="G127" s="423">
        <f>SUM(G122:G126)</f>
        <v>0</v>
      </c>
      <c r="H127" s="350">
        <f t="shared" ref="H127:AB127" si="171">SUM(H122:H126)</f>
        <v>0</v>
      </c>
      <c r="I127" s="472"/>
      <c r="J127" s="481"/>
      <c r="K127" s="482"/>
      <c r="L127" s="423">
        <f t="shared" si="171"/>
        <v>0</v>
      </c>
      <c r="M127" s="469">
        <f t="shared" si="171"/>
        <v>0</v>
      </c>
      <c r="N127" s="466"/>
      <c r="O127" s="481"/>
      <c r="P127" s="482"/>
      <c r="Q127" s="349">
        <f t="shared" si="171"/>
        <v>0</v>
      </c>
      <c r="R127" s="469">
        <f t="shared" si="171"/>
        <v>0</v>
      </c>
      <c r="S127" s="466"/>
      <c r="T127" s="481"/>
      <c r="U127" s="482"/>
      <c r="V127" s="349">
        <f t="shared" si="171"/>
        <v>0</v>
      </c>
      <c r="W127" s="469">
        <f t="shared" si="171"/>
        <v>0</v>
      </c>
      <c r="X127" s="466"/>
      <c r="Y127" s="481"/>
      <c r="Z127" s="482"/>
      <c r="AA127" s="349">
        <f t="shared" si="171"/>
        <v>0</v>
      </c>
      <c r="AB127" s="469">
        <f t="shared" si="171"/>
        <v>0</v>
      </c>
      <c r="AC127" s="570"/>
      <c r="AD127" s="55">
        <f t="shared" si="169"/>
        <v>0</v>
      </c>
      <c r="AE127" s="469">
        <f t="shared" si="169"/>
        <v>0</v>
      </c>
      <c r="AF127" s="466"/>
      <c r="AG127" s="55">
        <f t="shared" si="170"/>
        <v>0</v>
      </c>
    </row>
    <row r="128" spans="1:33">
      <c r="A128" s="1032" t="s">
        <v>38</v>
      </c>
      <c r="B128" s="1034"/>
      <c r="C128" s="1034"/>
      <c r="D128" s="1034"/>
      <c r="E128" s="1034"/>
      <c r="F128" s="1034"/>
      <c r="G128" s="470">
        <f>G127+G120+G113+G106</f>
        <v>0</v>
      </c>
      <c r="H128" s="470">
        <f>H127+H120+H113+H106</f>
        <v>0</v>
      </c>
      <c r="I128" s="466"/>
      <c r="J128" s="494"/>
      <c r="K128" s="495"/>
      <c r="L128" s="475">
        <f>L127+L120+L113+L106</f>
        <v>0</v>
      </c>
      <c r="M128" s="475">
        <f>M127+M120+M113+M106</f>
        <v>0</v>
      </c>
      <c r="N128" s="466"/>
      <c r="O128" s="494"/>
      <c r="P128" s="495"/>
      <c r="Q128" s="470">
        <f>Q127+Q120+Q113+Q106</f>
        <v>0</v>
      </c>
      <c r="R128" s="470">
        <f>R127+R120+R113+R106</f>
        <v>0</v>
      </c>
      <c r="S128" s="466"/>
      <c r="T128" s="494"/>
      <c r="U128" s="495"/>
      <c r="V128" s="470">
        <f>V127+V120+V113+V106</f>
        <v>0</v>
      </c>
      <c r="W128" s="470">
        <f>W127+W120+W113+W106</f>
        <v>0</v>
      </c>
      <c r="X128" s="466"/>
      <c r="Y128" s="494"/>
      <c r="Z128" s="495"/>
      <c r="AA128" s="470">
        <f>AA127+AA120+AA113+AA106</f>
        <v>0</v>
      </c>
      <c r="AB128" s="470">
        <f>AB127+AB120+AB113+AB106</f>
        <v>0</v>
      </c>
      <c r="AC128" s="570"/>
      <c r="AD128" s="563">
        <f t="shared" si="169"/>
        <v>0</v>
      </c>
      <c r="AE128" s="563">
        <f t="shared" si="169"/>
        <v>0</v>
      </c>
      <c r="AF128" s="466"/>
      <c r="AG128" s="563">
        <f t="shared" si="170"/>
        <v>0</v>
      </c>
    </row>
    <row r="129" spans="1:33" s="434" customFormat="1">
      <c r="A129" s="316"/>
      <c r="B129" s="317"/>
      <c r="C129" s="317"/>
      <c r="D129" s="347"/>
      <c r="E129" s="326"/>
      <c r="F129" s="326"/>
      <c r="G129" s="496"/>
      <c r="H129" s="496"/>
      <c r="I129" s="466"/>
      <c r="J129" s="497"/>
      <c r="K129" s="497"/>
      <c r="L129" s="496"/>
      <c r="M129" s="496"/>
      <c r="N129" s="498"/>
      <c r="O129" s="497"/>
      <c r="P129" s="497"/>
      <c r="Q129" s="496"/>
      <c r="R129" s="496"/>
      <c r="S129" s="498"/>
      <c r="T129" s="497"/>
      <c r="U129" s="497"/>
      <c r="V129" s="496"/>
      <c r="W129" s="496"/>
      <c r="X129" s="549"/>
      <c r="Y129" s="497"/>
      <c r="Z129" s="497"/>
      <c r="AA129" s="496"/>
      <c r="AB129" s="496"/>
      <c r="AC129" s="597"/>
      <c r="AD129" s="596"/>
      <c r="AE129" s="342"/>
      <c r="AF129" s="549"/>
      <c r="AG129" s="9"/>
    </row>
    <row r="130" spans="1:33" ht="27.6">
      <c r="A130" s="360" t="s">
        <v>3</v>
      </c>
      <c r="B130" s="417"/>
      <c r="C130" s="449" t="s">
        <v>436</v>
      </c>
      <c r="D130" s="347"/>
      <c r="E130" s="441"/>
      <c r="F130" s="430"/>
      <c r="G130" s="499"/>
      <c r="H130" s="500"/>
      <c r="I130" s="466"/>
      <c r="J130" s="501"/>
      <c r="K130" s="502"/>
      <c r="L130" s="499"/>
      <c r="M130" s="499"/>
      <c r="N130" s="466"/>
      <c r="O130" s="501"/>
      <c r="P130" s="502"/>
      <c r="Q130" s="499"/>
      <c r="R130" s="499"/>
      <c r="S130" s="466"/>
      <c r="T130" s="501"/>
      <c r="U130" s="502"/>
      <c r="V130" s="499"/>
      <c r="W130" s="499"/>
      <c r="X130" s="466"/>
      <c r="Y130" s="501"/>
      <c r="Z130" s="502"/>
      <c r="AA130" s="499"/>
      <c r="AB130" s="500"/>
      <c r="AC130" s="570"/>
      <c r="AD130" s="435"/>
      <c r="AE130" s="435"/>
      <c r="AF130" s="466"/>
      <c r="AG130" s="562"/>
    </row>
    <row r="131" spans="1:33">
      <c r="A131" s="451" t="s">
        <v>188</v>
      </c>
      <c r="B131" s="395"/>
      <c r="C131" s="396"/>
      <c r="D131" s="436"/>
      <c r="E131" s="442"/>
      <c r="F131" s="443"/>
      <c r="G131" s="423"/>
      <c r="H131" s="350"/>
      <c r="I131" s="472"/>
      <c r="J131" s="503"/>
      <c r="K131" s="504"/>
      <c r="L131" s="423"/>
      <c r="M131" s="469"/>
      <c r="N131" s="466"/>
      <c r="O131" s="503"/>
      <c r="P131" s="504"/>
      <c r="Q131" s="349"/>
      <c r="R131" s="469"/>
      <c r="S131" s="466"/>
      <c r="T131" s="503"/>
      <c r="U131" s="504"/>
      <c r="V131" s="349"/>
      <c r="W131" s="469"/>
      <c r="X131" s="466"/>
      <c r="Y131" s="503"/>
      <c r="Z131" s="504"/>
      <c r="AA131" s="349"/>
      <c r="AB131" s="469"/>
      <c r="AC131" s="570"/>
      <c r="AD131" s="561">
        <f t="shared" ref="AD131:AE139" si="172">SUM(G131+L131+Q131+V131+AA131)</f>
        <v>0</v>
      </c>
      <c r="AE131" s="469">
        <f t="shared" si="172"/>
        <v>0</v>
      </c>
      <c r="AF131" s="466"/>
      <c r="AG131" s="561">
        <f t="shared" ref="AG131:AG139" si="173">SUM(AD131:AE131)</f>
        <v>0</v>
      </c>
    </row>
    <row r="132" spans="1:33">
      <c r="A132" s="451" t="s">
        <v>189</v>
      </c>
      <c r="B132" s="397"/>
      <c r="C132" s="334"/>
      <c r="D132" s="436"/>
      <c r="E132" s="444"/>
      <c r="F132" s="445"/>
      <c r="G132" s="423"/>
      <c r="H132" s="350"/>
      <c r="I132" s="472"/>
      <c r="J132" s="505"/>
      <c r="K132" s="506"/>
      <c r="L132" s="423"/>
      <c r="M132" s="469"/>
      <c r="N132" s="466"/>
      <c r="O132" s="505"/>
      <c r="P132" s="506"/>
      <c r="Q132" s="349"/>
      <c r="R132" s="469"/>
      <c r="S132" s="466"/>
      <c r="T132" s="505"/>
      <c r="U132" s="506"/>
      <c r="V132" s="349"/>
      <c r="W132" s="469"/>
      <c r="X132" s="466"/>
      <c r="Y132" s="505"/>
      <c r="Z132" s="506"/>
      <c r="AA132" s="349"/>
      <c r="AB132" s="469"/>
      <c r="AC132" s="570"/>
      <c r="AD132" s="561">
        <f t="shared" si="172"/>
        <v>0</v>
      </c>
      <c r="AE132" s="469">
        <f t="shared" si="172"/>
        <v>0</v>
      </c>
      <c r="AF132" s="466"/>
      <c r="AG132" s="561">
        <f t="shared" si="173"/>
        <v>0</v>
      </c>
    </row>
    <row r="133" spans="1:33">
      <c r="A133" s="451" t="s">
        <v>190</v>
      </c>
      <c r="B133" s="397"/>
      <c r="C133" s="334"/>
      <c r="D133" s="436"/>
      <c r="E133" s="444"/>
      <c r="F133" s="445"/>
      <c r="G133" s="423"/>
      <c r="H133" s="350"/>
      <c r="I133" s="472"/>
      <c r="J133" s="505"/>
      <c r="K133" s="506"/>
      <c r="L133" s="423"/>
      <c r="M133" s="469"/>
      <c r="N133" s="466"/>
      <c r="O133" s="505"/>
      <c r="P133" s="506"/>
      <c r="Q133" s="349"/>
      <c r="R133" s="469"/>
      <c r="S133" s="466"/>
      <c r="T133" s="505"/>
      <c r="U133" s="506"/>
      <c r="V133" s="349"/>
      <c r="W133" s="469"/>
      <c r="X133" s="466"/>
      <c r="Y133" s="505"/>
      <c r="Z133" s="506"/>
      <c r="AA133" s="349"/>
      <c r="AB133" s="469"/>
      <c r="AC133" s="570"/>
      <c r="AD133" s="561">
        <f t="shared" si="172"/>
        <v>0</v>
      </c>
      <c r="AE133" s="469">
        <f t="shared" si="172"/>
        <v>0</v>
      </c>
      <c r="AF133" s="466"/>
      <c r="AG133" s="561">
        <f t="shared" si="173"/>
        <v>0</v>
      </c>
    </row>
    <row r="134" spans="1:33">
      <c r="A134" s="451" t="s">
        <v>191</v>
      </c>
      <c r="B134" s="397"/>
      <c r="C134" s="334"/>
      <c r="D134" s="436"/>
      <c r="E134" s="444"/>
      <c r="F134" s="445"/>
      <c r="G134" s="423"/>
      <c r="H134" s="350"/>
      <c r="I134" s="472"/>
      <c r="J134" s="505"/>
      <c r="K134" s="506"/>
      <c r="L134" s="423"/>
      <c r="M134" s="469"/>
      <c r="N134" s="466"/>
      <c r="O134" s="505"/>
      <c r="P134" s="506"/>
      <c r="Q134" s="349"/>
      <c r="R134" s="469"/>
      <c r="S134" s="466"/>
      <c r="T134" s="505"/>
      <c r="U134" s="506"/>
      <c r="V134" s="349"/>
      <c r="W134" s="469"/>
      <c r="X134" s="466"/>
      <c r="Y134" s="505"/>
      <c r="Z134" s="506"/>
      <c r="AA134" s="349"/>
      <c r="AB134" s="469"/>
      <c r="AC134" s="570"/>
      <c r="AD134" s="561">
        <f t="shared" si="172"/>
        <v>0</v>
      </c>
      <c r="AE134" s="469">
        <f t="shared" si="172"/>
        <v>0</v>
      </c>
      <c r="AF134" s="466"/>
      <c r="AG134" s="561">
        <f t="shared" si="173"/>
        <v>0</v>
      </c>
    </row>
    <row r="135" spans="1:33">
      <c r="A135" s="451" t="s">
        <v>192</v>
      </c>
      <c r="B135" s="397"/>
      <c r="C135" s="334"/>
      <c r="D135" s="436"/>
      <c r="E135" s="444"/>
      <c r="F135" s="445"/>
      <c r="G135" s="423"/>
      <c r="H135" s="350"/>
      <c r="I135" s="472"/>
      <c r="J135" s="505"/>
      <c r="K135" s="506"/>
      <c r="L135" s="423"/>
      <c r="M135" s="469"/>
      <c r="N135" s="466"/>
      <c r="O135" s="505"/>
      <c r="P135" s="506"/>
      <c r="Q135" s="349"/>
      <c r="R135" s="469"/>
      <c r="S135" s="466"/>
      <c r="T135" s="505"/>
      <c r="U135" s="506"/>
      <c r="V135" s="349"/>
      <c r="W135" s="469"/>
      <c r="X135" s="466"/>
      <c r="Y135" s="505"/>
      <c r="Z135" s="506"/>
      <c r="AA135" s="349"/>
      <c r="AB135" s="469"/>
      <c r="AC135" s="570"/>
      <c r="AD135" s="561">
        <f t="shared" si="172"/>
        <v>0</v>
      </c>
      <c r="AE135" s="469">
        <f t="shared" si="172"/>
        <v>0</v>
      </c>
      <c r="AF135" s="466"/>
      <c r="AG135" s="561">
        <f t="shared" si="173"/>
        <v>0</v>
      </c>
    </row>
    <row r="136" spans="1:33">
      <c r="A136" s="451" t="s">
        <v>193</v>
      </c>
      <c r="B136" s="397"/>
      <c r="C136" s="334"/>
      <c r="D136" s="436"/>
      <c r="E136" s="444"/>
      <c r="F136" s="445"/>
      <c r="G136" s="423"/>
      <c r="H136" s="350"/>
      <c r="I136" s="472"/>
      <c r="J136" s="505"/>
      <c r="K136" s="506"/>
      <c r="L136" s="423"/>
      <c r="M136" s="469"/>
      <c r="N136" s="466"/>
      <c r="O136" s="505"/>
      <c r="P136" s="506"/>
      <c r="Q136" s="349"/>
      <c r="R136" s="469"/>
      <c r="S136" s="466"/>
      <c r="T136" s="505"/>
      <c r="U136" s="506"/>
      <c r="V136" s="349"/>
      <c r="W136" s="469"/>
      <c r="X136" s="466"/>
      <c r="Y136" s="505"/>
      <c r="Z136" s="506"/>
      <c r="AA136" s="349"/>
      <c r="AB136" s="469"/>
      <c r="AC136" s="570"/>
      <c r="AD136" s="561">
        <f t="shared" si="172"/>
        <v>0</v>
      </c>
      <c r="AE136" s="469">
        <f t="shared" si="172"/>
        <v>0</v>
      </c>
      <c r="AF136" s="466"/>
      <c r="AG136" s="561">
        <f t="shared" si="173"/>
        <v>0</v>
      </c>
    </row>
    <row r="137" spans="1:33">
      <c r="A137" s="451" t="s">
        <v>194</v>
      </c>
      <c r="B137" s="397"/>
      <c r="C137" s="334"/>
      <c r="D137" s="436"/>
      <c r="E137" s="444"/>
      <c r="F137" s="445"/>
      <c r="G137" s="423"/>
      <c r="H137" s="350"/>
      <c r="I137" s="472"/>
      <c r="J137" s="505"/>
      <c r="K137" s="506"/>
      <c r="L137" s="423"/>
      <c r="M137" s="469"/>
      <c r="N137" s="466"/>
      <c r="O137" s="505"/>
      <c r="P137" s="506"/>
      <c r="Q137" s="349"/>
      <c r="R137" s="469"/>
      <c r="S137" s="466"/>
      <c r="T137" s="505"/>
      <c r="U137" s="506"/>
      <c r="V137" s="349"/>
      <c r="W137" s="469"/>
      <c r="X137" s="466"/>
      <c r="Y137" s="505"/>
      <c r="Z137" s="506"/>
      <c r="AA137" s="349"/>
      <c r="AB137" s="469"/>
      <c r="AC137" s="570"/>
      <c r="AD137" s="561">
        <f t="shared" si="172"/>
        <v>0</v>
      </c>
      <c r="AE137" s="469">
        <f t="shared" si="172"/>
        <v>0</v>
      </c>
      <c r="AF137" s="466"/>
      <c r="AG137" s="561">
        <f t="shared" si="173"/>
        <v>0</v>
      </c>
    </row>
    <row r="138" spans="1:33">
      <c r="A138" s="558" t="s">
        <v>196</v>
      </c>
      <c r="B138" s="398"/>
      <c r="C138" s="399"/>
      <c r="D138" s="436"/>
      <c r="E138" s="411"/>
      <c r="F138" s="427"/>
      <c r="G138" s="349"/>
      <c r="H138" s="469"/>
      <c r="I138" s="472"/>
      <c r="J138" s="483"/>
      <c r="K138" s="484"/>
      <c r="L138" s="423"/>
      <c r="M138" s="469"/>
      <c r="N138" s="466"/>
      <c r="O138" s="483"/>
      <c r="P138" s="484"/>
      <c r="Q138" s="349"/>
      <c r="R138" s="469"/>
      <c r="S138" s="466"/>
      <c r="T138" s="483"/>
      <c r="U138" s="484"/>
      <c r="V138" s="349"/>
      <c r="W138" s="469"/>
      <c r="X138" s="466"/>
      <c r="Y138" s="483"/>
      <c r="Z138" s="484"/>
      <c r="AA138" s="349"/>
      <c r="AB138" s="469"/>
      <c r="AC138" s="570"/>
      <c r="AD138" s="561">
        <f t="shared" ref="AD138" si="174">SUM(G138+L138+Q138+V138+AA138)</f>
        <v>0</v>
      </c>
      <c r="AE138" s="469">
        <f t="shared" ref="AE138" si="175">SUM(H138+M138+R138+W138+AB138)</f>
        <v>0</v>
      </c>
      <c r="AF138" s="466"/>
      <c r="AG138" s="561">
        <f t="shared" ref="AG138" si="176">SUM(AD138:AE138)</f>
        <v>0</v>
      </c>
    </row>
    <row r="139" spans="1:33" ht="13.2" customHeight="1">
      <c r="A139" s="1043" t="s">
        <v>38</v>
      </c>
      <c r="B139" s="1044"/>
      <c r="C139" s="1044"/>
      <c r="D139" s="1044"/>
      <c r="E139" s="1044"/>
      <c r="F139" s="1044"/>
      <c r="G139" s="476">
        <f>SUM(G131:G138)</f>
        <v>0</v>
      </c>
      <c r="H139" s="473">
        <f>SUM(H131:H138)</f>
        <v>0</v>
      </c>
      <c r="I139" s="466"/>
      <c r="J139" s="473"/>
      <c r="K139" s="474"/>
      <c r="L139" s="474">
        <f>SUM(L131:L138)</f>
        <v>0</v>
      </c>
      <c r="M139" s="476">
        <f>SUM(M131:M138)</f>
        <v>0</v>
      </c>
      <c r="N139" s="466"/>
      <c r="O139" s="473"/>
      <c r="P139" s="474"/>
      <c r="Q139" s="476">
        <f>SUM(Q131:Q138)</f>
        <v>0</v>
      </c>
      <c r="R139" s="476">
        <f>SUM(R131:R138)</f>
        <v>0</v>
      </c>
      <c r="S139" s="466"/>
      <c r="T139" s="473"/>
      <c r="U139" s="474"/>
      <c r="V139" s="476">
        <f>SUM(V131:V138)</f>
        <v>0</v>
      </c>
      <c r="W139" s="476">
        <f>SUM(W131:W138)</f>
        <v>0</v>
      </c>
      <c r="X139" s="466"/>
      <c r="Y139" s="473"/>
      <c r="Z139" s="474"/>
      <c r="AA139" s="476">
        <f>SUM(AA131:AA138)</f>
        <v>0</v>
      </c>
      <c r="AB139" s="476">
        <f>SUM(AB131:AB138)</f>
        <v>0</v>
      </c>
      <c r="AC139" s="570"/>
      <c r="AD139" s="563">
        <f>SUM(G139+L139+Q139+V139+AA139)</f>
        <v>0</v>
      </c>
      <c r="AE139" s="563">
        <f t="shared" si="172"/>
        <v>0</v>
      </c>
      <c r="AF139" s="466"/>
      <c r="AG139" s="563">
        <f t="shared" si="173"/>
        <v>0</v>
      </c>
    </row>
    <row r="140" spans="1:33">
      <c r="A140" s="316"/>
      <c r="B140" s="317"/>
      <c r="C140" s="317"/>
      <c r="D140" s="436"/>
      <c r="E140" s="342"/>
      <c r="F140" s="346"/>
      <c r="G140" s="496"/>
      <c r="H140" s="482"/>
      <c r="I140" s="472"/>
      <c r="J140" s="509"/>
      <c r="K140" s="482"/>
      <c r="L140" s="496"/>
      <c r="M140" s="482"/>
      <c r="N140" s="466"/>
      <c r="O140" s="509"/>
      <c r="P140" s="482"/>
      <c r="Q140" s="509"/>
      <c r="R140" s="482"/>
      <c r="S140" s="466"/>
      <c r="T140" s="509"/>
      <c r="U140" s="482"/>
      <c r="V140" s="509"/>
      <c r="W140" s="482"/>
      <c r="X140" s="466"/>
      <c r="Y140" s="509"/>
      <c r="Z140" s="482"/>
      <c r="AA140" s="509"/>
      <c r="AB140" s="482"/>
      <c r="AC140" s="570"/>
      <c r="AD140" s="565"/>
      <c r="AE140" s="54"/>
      <c r="AF140" s="466"/>
      <c r="AG140" s="55"/>
    </row>
    <row r="141" spans="1:33">
      <c r="A141" s="308" t="s">
        <v>36</v>
      </c>
      <c r="B141" s="298"/>
      <c r="C141" s="298"/>
      <c r="D141" s="347"/>
      <c r="E141" s="528"/>
      <c r="F141" s="527"/>
      <c r="G141" s="498"/>
      <c r="H141" s="510"/>
      <c r="I141" s="466"/>
      <c r="J141" s="528"/>
      <c r="K141" s="527"/>
      <c r="L141" s="498"/>
      <c r="M141" s="510"/>
      <c r="N141" s="466"/>
      <c r="O141" s="528"/>
      <c r="P141" s="527"/>
      <c r="Q141" s="498"/>
      <c r="R141" s="498"/>
      <c r="S141" s="466"/>
      <c r="T141" s="528"/>
      <c r="U141" s="527"/>
      <c r="V141" s="498"/>
      <c r="W141" s="498"/>
      <c r="X141" s="466"/>
      <c r="Y141" s="528"/>
      <c r="Z141" s="527"/>
      <c r="AA141" s="498"/>
      <c r="AB141" s="510"/>
      <c r="AC141" s="570"/>
      <c r="AD141" s="435"/>
      <c r="AE141" s="435"/>
      <c r="AF141" s="466"/>
      <c r="AG141" s="562"/>
    </row>
    <row r="142" spans="1:33">
      <c r="A142" s="311"/>
      <c r="B142" s="395"/>
      <c r="C142" s="396"/>
      <c r="D142" s="436"/>
      <c r="E142" s="442"/>
      <c r="F142" s="443"/>
      <c r="G142" s="349"/>
      <c r="H142" s="350"/>
      <c r="I142" s="472"/>
      <c r="J142" s="442"/>
      <c r="K142" s="443"/>
      <c r="L142" s="423"/>
      <c r="M142" s="469"/>
      <c r="N142" s="466"/>
      <c r="O142" s="442"/>
      <c r="P142" s="443"/>
      <c r="Q142" s="349"/>
      <c r="R142" s="469"/>
      <c r="S142" s="466"/>
      <c r="T142" s="442"/>
      <c r="U142" s="443"/>
      <c r="V142" s="349"/>
      <c r="W142" s="469"/>
      <c r="X142" s="466"/>
      <c r="Y142" s="442"/>
      <c r="Z142" s="443"/>
      <c r="AA142" s="349"/>
      <c r="AB142" s="469"/>
      <c r="AC142" s="570"/>
      <c r="AD142" s="561">
        <f t="shared" ref="AD142:AD153" si="177">SUM(G142+L142+Q142+V142+AA142)</f>
        <v>0</v>
      </c>
      <c r="AE142" s="469">
        <f t="shared" ref="AE142:AE153" si="178">SUM(H142+M142+R142+W142+AB142)</f>
        <v>0</v>
      </c>
      <c r="AF142" s="466"/>
      <c r="AG142" s="561">
        <f t="shared" ref="AG142:AG153" si="179">SUM(AD142:AE142)</f>
        <v>0</v>
      </c>
    </row>
    <row r="143" spans="1:33">
      <c r="A143" s="314"/>
      <c r="B143" s="397"/>
      <c r="C143" s="334"/>
      <c r="D143" s="436"/>
      <c r="E143" s="444"/>
      <c r="F143" s="445"/>
      <c r="G143" s="349"/>
      <c r="H143" s="350"/>
      <c r="I143" s="472"/>
      <c r="J143" s="444"/>
      <c r="K143" s="445"/>
      <c r="L143" s="423"/>
      <c r="M143" s="469"/>
      <c r="N143" s="466"/>
      <c r="O143" s="444"/>
      <c r="P143" s="445"/>
      <c r="Q143" s="349"/>
      <c r="R143" s="469"/>
      <c r="S143" s="466"/>
      <c r="T143" s="444"/>
      <c r="U143" s="445"/>
      <c r="V143" s="349"/>
      <c r="W143" s="469"/>
      <c r="X143" s="466"/>
      <c r="Y143" s="444"/>
      <c r="Z143" s="445"/>
      <c r="AA143" s="349"/>
      <c r="AB143" s="469"/>
      <c r="AC143" s="570"/>
      <c r="AD143" s="561">
        <f t="shared" si="177"/>
        <v>0</v>
      </c>
      <c r="AE143" s="469">
        <f t="shared" si="178"/>
        <v>0</v>
      </c>
      <c r="AF143" s="466"/>
      <c r="AG143" s="561">
        <f t="shared" si="179"/>
        <v>0</v>
      </c>
    </row>
    <row r="144" spans="1:33">
      <c r="A144" s="314"/>
      <c r="B144" s="397"/>
      <c r="C144" s="334"/>
      <c r="D144" s="436"/>
      <c r="E144" s="444"/>
      <c r="F144" s="445"/>
      <c r="G144" s="349"/>
      <c r="H144" s="350"/>
      <c r="I144" s="472"/>
      <c r="J144" s="444"/>
      <c r="K144" s="445"/>
      <c r="L144" s="423"/>
      <c r="M144" s="469"/>
      <c r="N144" s="466"/>
      <c r="O144" s="444"/>
      <c r="P144" s="445"/>
      <c r="Q144" s="349"/>
      <c r="R144" s="469"/>
      <c r="S144" s="466"/>
      <c r="T144" s="444"/>
      <c r="U144" s="445"/>
      <c r="V144" s="349"/>
      <c r="W144" s="469"/>
      <c r="X144" s="466"/>
      <c r="Y144" s="444"/>
      <c r="Z144" s="445"/>
      <c r="AA144" s="349"/>
      <c r="AB144" s="469"/>
      <c r="AC144" s="570"/>
      <c r="AD144" s="561">
        <f t="shared" si="177"/>
        <v>0</v>
      </c>
      <c r="AE144" s="469">
        <f t="shared" si="178"/>
        <v>0</v>
      </c>
      <c r="AF144" s="466"/>
      <c r="AG144" s="561">
        <f t="shared" si="179"/>
        <v>0</v>
      </c>
    </row>
    <row r="145" spans="1:33">
      <c r="A145" s="314"/>
      <c r="B145" s="397"/>
      <c r="C145" s="334"/>
      <c r="D145" s="436"/>
      <c r="E145" s="444"/>
      <c r="F145" s="445"/>
      <c r="G145" s="349"/>
      <c r="H145" s="350"/>
      <c r="I145" s="472"/>
      <c r="J145" s="444"/>
      <c r="K145" s="445"/>
      <c r="L145" s="423"/>
      <c r="M145" s="469"/>
      <c r="N145" s="466"/>
      <c r="O145" s="444"/>
      <c r="P145" s="445"/>
      <c r="Q145" s="349"/>
      <c r="R145" s="469"/>
      <c r="S145" s="466"/>
      <c r="T145" s="444"/>
      <c r="U145" s="445"/>
      <c r="V145" s="349"/>
      <c r="W145" s="469"/>
      <c r="X145" s="466"/>
      <c r="Y145" s="444"/>
      <c r="Z145" s="445"/>
      <c r="AA145" s="349"/>
      <c r="AB145" s="469"/>
      <c r="AC145" s="570"/>
      <c r="AD145" s="561">
        <f t="shared" si="177"/>
        <v>0</v>
      </c>
      <c r="AE145" s="469">
        <f t="shared" si="178"/>
        <v>0</v>
      </c>
      <c r="AF145" s="466"/>
      <c r="AG145" s="561">
        <f t="shared" si="179"/>
        <v>0</v>
      </c>
    </row>
    <row r="146" spans="1:33">
      <c r="A146" s="314"/>
      <c r="B146" s="397"/>
      <c r="C146" s="334"/>
      <c r="D146" s="436"/>
      <c r="E146" s="444"/>
      <c r="F146" s="445"/>
      <c r="G146" s="349"/>
      <c r="H146" s="350"/>
      <c r="I146" s="472"/>
      <c r="J146" s="444"/>
      <c r="K146" s="445"/>
      <c r="L146" s="423"/>
      <c r="M146" s="469"/>
      <c r="N146" s="466"/>
      <c r="O146" s="444"/>
      <c r="P146" s="445"/>
      <c r="Q146" s="349"/>
      <c r="R146" s="469"/>
      <c r="S146" s="466"/>
      <c r="T146" s="444"/>
      <c r="U146" s="445"/>
      <c r="V146" s="349"/>
      <c r="W146" s="469"/>
      <c r="X146" s="466"/>
      <c r="Y146" s="444"/>
      <c r="Z146" s="445"/>
      <c r="AA146" s="349"/>
      <c r="AB146" s="469"/>
      <c r="AC146" s="570"/>
      <c r="AD146" s="561">
        <f t="shared" si="177"/>
        <v>0</v>
      </c>
      <c r="AE146" s="469">
        <f t="shared" si="178"/>
        <v>0</v>
      </c>
      <c r="AF146" s="466"/>
      <c r="AG146" s="561">
        <f t="shared" si="179"/>
        <v>0</v>
      </c>
    </row>
    <row r="147" spans="1:33">
      <c r="A147" s="314"/>
      <c r="B147" s="397"/>
      <c r="C147" s="334"/>
      <c r="D147" s="436"/>
      <c r="E147" s="444"/>
      <c r="F147" s="445"/>
      <c r="G147" s="349"/>
      <c r="H147" s="350"/>
      <c r="I147" s="472"/>
      <c r="J147" s="444"/>
      <c r="K147" s="445"/>
      <c r="L147" s="423"/>
      <c r="M147" s="469"/>
      <c r="N147" s="466"/>
      <c r="O147" s="444"/>
      <c r="P147" s="445"/>
      <c r="Q147" s="349"/>
      <c r="R147" s="469"/>
      <c r="S147" s="466"/>
      <c r="T147" s="444"/>
      <c r="U147" s="445"/>
      <c r="V147" s="349"/>
      <c r="W147" s="469"/>
      <c r="X147" s="466"/>
      <c r="Y147" s="444"/>
      <c r="Z147" s="445"/>
      <c r="AA147" s="349"/>
      <c r="AB147" s="469"/>
      <c r="AC147" s="570"/>
      <c r="AD147" s="561">
        <f t="shared" si="177"/>
        <v>0</v>
      </c>
      <c r="AE147" s="469">
        <f t="shared" si="178"/>
        <v>0</v>
      </c>
      <c r="AF147" s="466"/>
      <c r="AG147" s="561">
        <f t="shared" si="179"/>
        <v>0</v>
      </c>
    </row>
    <row r="148" spans="1:33">
      <c r="A148" s="391"/>
      <c r="B148" s="397"/>
      <c r="C148" s="334"/>
      <c r="D148" s="436"/>
      <c r="E148" s="444"/>
      <c r="F148" s="445"/>
      <c r="G148" s="423"/>
      <c r="H148" s="350"/>
      <c r="I148" s="472"/>
      <c r="J148" s="444"/>
      <c r="K148" s="445"/>
      <c r="L148" s="423"/>
      <c r="M148" s="469"/>
      <c r="N148" s="466"/>
      <c r="O148" s="444"/>
      <c r="P148" s="445"/>
      <c r="Q148" s="349"/>
      <c r="R148" s="469"/>
      <c r="S148" s="466"/>
      <c r="T148" s="444"/>
      <c r="U148" s="445"/>
      <c r="V148" s="349"/>
      <c r="W148" s="469"/>
      <c r="X148" s="466"/>
      <c r="Y148" s="444"/>
      <c r="Z148" s="445"/>
      <c r="AA148" s="349"/>
      <c r="AB148" s="469"/>
      <c r="AC148" s="570"/>
      <c r="AD148" s="561">
        <f t="shared" si="177"/>
        <v>0</v>
      </c>
      <c r="AE148" s="469">
        <f t="shared" si="178"/>
        <v>0</v>
      </c>
      <c r="AF148" s="466"/>
      <c r="AG148" s="561">
        <f t="shared" si="179"/>
        <v>0</v>
      </c>
    </row>
    <row r="149" spans="1:33">
      <c r="A149" s="391"/>
      <c r="B149" s="397"/>
      <c r="C149" s="334"/>
      <c r="D149" s="436"/>
      <c r="E149" s="444"/>
      <c r="F149" s="445"/>
      <c r="G149" s="423"/>
      <c r="H149" s="350"/>
      <c r="I149" s="472"/>
      <c r="J149" s="444"/>
      <c r="K149" s="445"/>
      <c r="L149" s="423"/>
      <c r="M149" s="469"/>
      <c r="N149" s="466"/>
      <c r="O149" s="444"/>
      <c r="P149" s="445"/>
      <c r="Q149" s="349"/>
      <c r="R149" s="469"/>
      <c r="S149" s="466"/>
      <c r="T149" s="444"/>
      <c r="U149" s="445"/>
      <c r="V149" s="349"/>
      <c r="W149" s="469"/>
      <c r="X149" s="466"/>
      <c r="Y149" s="444"/>
      <c r="Z149" s="445"/>
      <c r="AA149" s="349"/>
      <c r="AB149" s="469"/>
      <c r="AC149" s="570"/>
      <c r="AD149" s="561">
        <f t="shared" si="177"/>
        <v>0</v>
      </c>
      <c r="AE149" s="469">
        <f t="shared" si="178"/>
        <v>0</v>
      </c>
      <c r="AF149" s="466"/>
      <c r="AG149" s="561">
        <f t="shared" si="179"/>
        <v>0</v>
      </c>
    </row>
    <row r="150" spans="1:33">
      <c r="A150" s="314"/>
      <c r="B150" s="397"/>
      <c r="C150" s="334"/>
      <c r="D150" s="436"/>
      <c r="E150" s="444"/>
      <c r="F150" s="445"/>
      <c r="G150" s="349"/>
      <c r="H150" s="350"/>
      <c r="I150" s="472"/>
      <c r="J150" s="444"/>
      <c r="K150" s="445"/>
      <c r="L150" s="423"/>
      <c r="M150" s="469"/>
      <c r="N150" s="466"/>
      <c r="O150" s="444"/>
      <c r="P150" s="445"/>
      <c r="Q150" s="349"/>
      <c r="R150" s="469"/>
      <c r="S150" s="466"/>
      <c r="T150" s="444"/>
      <c r="U150" s="445"/>
      <c r="V150" s="349"/>
      <c r="W150" s="469"/>
      <c r="X150" s="466"/>
      <c r="Y150" s="444"/>
      <c r="Z150" s="445"/>
      <c r="AA150" s="349"/>
      <c r="AB150" s="469"/>
      <c r="AC150" s="570"/>
      <c r="AD150" s="561">
        <f t="shared" si="177"/>
        <v>0</v>
      </c>
      <c r="AE150" s="469">
        <f t="shared" si="178"/>
        <v>0</v>
      </c>
      <c r="AF150" s="466"/>
      <c r="AG150" s="561">
        <f t="shared" si="179"/>
        <v>0</v>
      </c>
    </row>
    <row r="151" spans="1:33">
      <c r="A151" s="314"/>
      <c r="B151" s="397"/>
      <c r="C151" s="334"/>
      <c r="D151" s="436"/>
      <c r="E151" s="444"/>
      <c r="F151" s="445"/>
      <c r="G151" s="349"/>
      <c r="H151" s="350"/>
      <c r="I151" s="472"/>
      <c r="J151" s="444"/>
      <c r="K151" s="445"/>
      <c r="L151" s="423"/>
      <c r="M151" s="469"/>
      <c r="N151" s="466"/>
      <c r="O151" s="444"/>
      <c r="P151" s="445"/>
      <c r="Q151" s="349"/>
      <c r="R151" s="469"/>
      <c r="S151" s="466"/>
      <c r="T151" s="444"/>
      <c r="U151" s="445"/>
      <c r="V151" s="349"/>
      <c r="W151" s="469"/>
      <c r="X151" s="466"/>
      <c r="Y151" s="444"/>
      <c r="Z151" s="445"/>
      <c r="AA151" s="349"/>
      <c r="AB151" s="469"/>
      <c r="AC151" s="570"/>
      <c r="AD151" s="561">
        <f t="shared" si="177"/>
        <v>0</v>
      </c>
      <c r="AE151" s="469">
        <f t="shared" si="178"/>
        <v>0</v>
      </c>
      <c r="AF151" s="466"/>
      <c r="AG151" s="561">
        <f t="shared" si="179"/>
        <v>0</v>
      </c>
    </row>
    <row r="152" spans="1:33">
      <c r="A152" s="314"/>
      <c r="B152" s="398"/>
      <c r="C152" s="399"/>
      <c r="D152" s="436"/>
      <c r="E152" s="444"/>
      <c r="F152" s="445"/>
      <c r="G152" s="349"/>
      <c r="H152" s="350"/>
      <c r="I152" s="472"/>
      <c r="J152" s="444"/>
      <c r="K152" s="445"/>
      <c r="L152" s="423"/>
      <c r="M152" s="469"/>
      <c r="N152" s="466"/>
      <c r="O152" s="444"/>
      <c r="P152" s="445"/>
      <c r="Q152" s="349"/>
      <c r="R152" s="469"/>
      <c r="S152" s="466"/>
      <c r="T152" s="444"/>
      <c r="U152" s="445"/>
      <c r="V152" s="349"/>
      <c r="W152" s="469"/>
      <c r="X152" s="466"/>
      <c r="Y152" s="444"/>
      <c r="Z152" s="445"/>
      <c r="AA152" s="349"/>
      <c r="AB152" s="469"/>
      <c r="AC152" s="570"/>
      <c r="AD152" s="561">
        <f t="shared" si="177"/>
        <v>0</v>
      </c>
      <c r="AE152" s="469">
        <f t="shared" si="178"/>
        <v>0</v>
      </c>
      <c r="AF152" s="466"/>
      <c r="AG152" s="561">
        <f t="shared" si="179"/>
        <v>0</v>
      </c>
    </row>
    <row r="153" spans="1:33">
      <c r="A153" s="1043" t="s">
        <v>38</v>
      </c>
      <c r="B153" s="1044"/>
      <c r="C153" s="1044"/>
      <c r="D153" s="1044"/>
      <c r="E153" s="1044"/>
      <c r="F153" s="1044"/>
      <c r="G153" s="476">
        <f>SUM(G142:G152)</f>
        <v>0</v>
      </c>
      <c r="H153" s="473">
        <f>SUM(H142:H152)</f>
        <v>0</v>
      </c>
      <c r="I153" s="466"/>
      <c r="J153" s="494"/>
      <c r="K153" s="495"/>
      <c r="L153" s="474">
        <f t="shared" ref="L153:AB153" si="180">SUM(L142:L152)</f>
        <v>0</v>
      </c>
      <c r="M153" s="476">
        <f t="shared" si="180"/>
        <v>0</v>
      </c>
      <c r="N153" s="466"/>
      <c r="O153" s="494"/>
      <c r="P153" s="495"/>
      <c r="Q153" s="476">
        <f>SUM(Q142:Q152)</f>
        <v>0</v>
      </c>
      <c r="R153" s="476">
        <f>SUM(R142:R152)</f>
        <v>0</v>
      </c>
      <c r="S153" s="466"/>
      <c r="T153" s="494"/>
      <c r="U153" s="495"/>
      <c r="V153" s="476">
        <f t="shared" si="180"/>
        <v>0</v>
      </c>
      <c r="W153" s="476">
        <f t="shared" si="180"/>
        <v>0</v>
      </c>
      <c r="X153" s="466"/>
      <c r="Y153" s="494"/>
      <c r="Z153" s="495"/>
      <c r="AA153" s="476">
        <f t="shared" si="180"/>
        <v>0</v>
      </c>
      <c r="AB153" s="476">
        <f t="shared" si="180"/>
        <v>0</v>
      </c>
      <c r="AC153" s="570"/>
      <c r="AD153" s="563">
        <f t="shared" si="177"/>
        <v>0</v>
      </c>
      <c r="AE153" s="563">
        <f t="shared" si="178"/>
        <v>0</v>
      </c>
      <c r="AF153" s="466"/>
      <c r="AG153" s="563">
        <f t="shared" si="179"/>
        <v>0</v>
      </c>
    </row>
    <row r="154" spans="1:33">
      <c r="A154" s="316"/>
      <c r="B154" s="317"/>
      <c r="C154" s="317"/>
      <c r="D154" s="347"/>
      <c r="E154" s="342"/>
      <c r="F154" s="346"/>
      <c r="G154" s="496"/>
      <c r="H154" s="482"/>
      <c r="I154" s="466"/>
      <c r="J154" s="509"/>
      <c r="K154" s="482"/>
      <c r="L154" s="509"/>
      <c r="M154" s="482"/>
      <c r="N154" s="466"/>
      <c r="O154" s="509"/>
      <c r="P154" s="482"/>
      <c r="Q154" s="509"/>
      <c r="R154" s="482"/>
      <c r="S154" s="466"/>
      <c r="T154" s="509"/>
      <c r="U154" s="482"/>
      <c r="V154" s="509"/>
      <c r="W154" s="482"/>
      <c r="X154" s="466"/>
      <c r="Y154" s="509"/>
      <c r="Z154" s="482"/>
      <c r="AA154" s="509"/>
      <c r="AB154" s="482"/>
      <c r="AC154" s="570"/>
      <c r="AD154" s="565"/>
      <c r="AE154" s="54"/>
      <c r="AF154" s="466"/>
      <c r="AG154" s="55"/>
    </row>
    <row r="155" spans="1:33">
      <c r="A155" s="308" t="s">
        <v>37</v>
      </c>
      <c r="B155" s="393"/>
      <c r="C155" s="393"/>
      <c r="D155" s="347"/>
      <c r="E155" s="331"/>
      <c r="F155" s="309"/>
      <c r="G155" s="498"/>
      <c r="H155" s="510"/>
      <c r="I155" s="466"/>
      <c r="J155" s="511"/>
      <c r="K155" s="498"/>
      <c r="L155" s="498"/>
      <c r="M155" s="510"/>
      <c r="N155" s="466"/>
      <c r="O155" s="511"/>
      <c r="P155" s="498"/>
      <c r="Q155" s="498"/>
      <c r="R155" s="498"/>
      <c r="S155" s="466"/>
      <c r="T155" s="511"/>
      <c r="U155" s="498"/>
      <c r="V155" s="498"/>
      <c r="W155" s="498"/>
      <c r="X155" s="466"/>
      <c r="Y155" s="511"/>
      <c r="Z155" s="498"/>
      <c r="AA155" s="498"/>
      <c r="AB155" s="510"/>
      <c r="AC155" s="570"/>
      <c r="AD155" s="435"/>
      <c r="AE155" s="435"/>
      <c r="AF155" s="466"/>
      <c r="AG155" s="562"/>
    </row>
    <row r="156" spans="1:33">
      <c r="A156" s="321"/>
      <c r="B156" s="1093"/>
      <c r="C156" s="403"/>
      <c r="D156" s="347"/>
      <c r="E156" s="442"/>
      <c r="F156" s="443"/>
      <c r="G156" s="482"/>
      <c r="H156" s="350"/>
      <c r="I156" s="466"/>
      <c r="J156" s="503"/>
      <c r="K156" s="504"/>
      <c r="L156" s="482"/>
      <c r="M156" s="469"/>
      <c r="N156" s="466"/>
      <c r="O156" s="503"/>
      <c r="P156" s="504"/>
      <c r="Q156" s="512"/>
      <c r="R156" s="469"/>
      <c r="S156" s="466"/>
      <c r="T156" s="503"/>
      <c r="U156" s="504"/>
      <c r="V156" s="512"/>
      <c r="W156" s="469"/>
      <c r="X156" s="466"/>
      <c r="Y156" s="503"/>
      <c r="Z156" s="504"/>
      <c r="AA156" s="512"/>
      <c r="AB156" s="469"/>
      <c r="AC156" s="570"/>
      <c r="AD156" s="561">
        <f t="shared" ref="AD156:AE159" si="181">SUM(G156+L156+Q156+V156+AA156)</f>
        <v>0</v>
      </c>
      <c r="AE156" s="469">
        <f t="shared" si="181"/>
        <v>0</v>
      </c>
      <c r="AF156" s="466"/>
      <c r="AG156" s="561">
        <f>SUM(AD156:AE156)</f>
        <v>0</v>
      </c>
    </row>
    <row r="157" spans="1:33">
      <c r="A157" s="321"/>
      <c r="B157" s="1094"/>
      <c r="C157" s="402"/>
      <c r="D157" s="347"/>
      <c r="E157" s="444"/>
      <c r="F157" s="445"/>
      <c r="G157" s="482"/>
      <c r="H157" s="350"/>
      <c r="I157" s="466"/>
      <c r="J157" s="505"/>
      <c r="K157" s="506"/>
      <c r="L157" s="482"/>
      <c r="M157" s="469"/>
      <c r="N157" s="466"/>
      <c r="O157" s="505"/>
      <c r="P157" s="506"/>
      <c r="Q157" s="512"/>
      <c r="R157" s="469"/>
      <c r="S157" s="466"/>
      <c r="T157" s="505"/>
      <c r="U157" s="506"/>
      <c r="V157" s="512"/>
      <c r="W157" s="469"/>
      <c r="X157" s="466"/>
      <c r="Y157" s="505"/>
      <c r="Z157" s="506"/>
      <c r="AA157" s="512"/>
      <c r="AB157" s="469"/>
      <c r="AC157" s="570"/>
      <c r="AD157" s="561">
        <f t="shared" si="181"/>
        <v>0</v>
      </c>
      <c r="AE157" s="469">
        <f t="shared" si="181"/>
        <v>0</v>
      </c>
      <c r="AF157" s="466"/>
      <c r="AG157" s="561">
        <f>SUM(AD157:AE157)</f>
        <v>0</v>
      </c>
    </row>
    <row r="158" spans="1:33">
      <c r="A158" s="321"/>
      <c r="B158" s="1095"/>
      <c r="C158" s="404"/>
      <c r="D158" s="347"/>
      <c r="E158" s="446"/>
      <c r="F158" s="447"/>
      <c r="G158" s="482"/>
      <c r="H158" s="350"/>
      <c r="I158" s="466"/>
      <c r="J158" s="507"/>
      <c r="K158" s="508"/>
      <c r="L158" s="482"/>
      <c r="M158" s="469"/>
      <c r="N158" s="466"/>
      <c r="O158" s="507"/>
      <c r="P158" s="508"/>
      <c r="Q158" s="512"/>
      <c r="R158" s="469"/>
      <c r="S158" s="466"/>
      <c r="T158" s="507"/>
      <c r="U158" s="508"/>
      <c r="V158" s="512"/>
      <c r="W158" s="469"/>
      <c r="X158" s="466"/>
      <c r="Y158" s="507"/>
      <c r="Z158" s="508"/>
      <c r="AA158" s="512"/>
      <c r="AB158" s="469"/>
      <c r="AC158" s="570"/>
      <c r="AD158" s="561">
        <f t="shared" si="181"/>
        <v>0</v>
      </c>
      <c r="AE158" s="469">
        <f t="shared" si="181"/>
        <v>0</v>
      </c>
      <c r="AF158" s="466"/>
      <c r="AG158" s="561">
        <f>SUM(AD158:AE158)</f>
        <v>0</v>
      </c>
    </row>
    <row r="159" spans="1:33">
      <c r="A159" s="1043" t="s">
        <v>38</v>
      </c>
      <c r="B159" s="1045"/>
      <c r="C159" s="1045"/>
      <c r="D159" s="1045"/>
      <c r="E159" s="1045"/>
      <c r="F159" s="1045"/>
      <c r="G159" s="476">
        <f>SUM(G156:G158)</f>
        <v>0</v>
      </c>
      <c r="H159" s="473">
        <f t="shared" ref="H159:AB159" si="182">SUM(H156:H158)</f>
        <v>0</v>
      </c>
      <c r="I159" s="466"/>
      <c r="J159" s="473"/>
      <c r="K159" s="474"/>
      <c r="L159" s="474">
        <f t="shared" si="182"/>
        <v>0</v>
      </c>
      <c r="M159" s="476">
        <f t="shared" si="182"/>
        <v>0</v>
      </c>
      <c r="N159" s="466"/>
      <c r="O159" s="473"/>
      <c r="P159" s="474"/>
      <c r="Q159" s="476">
        <f t="shared" si="182"/>
        <v>0</v>
      </c>
      <c r="R159" s="476">
        <f t="shared" si="182"/>
        <v>0</v>
      </c>
      <c r="S159" s="466"/>
      <c r="T159" s="473"/>
      <c r="U159" s="474"/>
      <c r="V159" s="476">
        <f t="shared" si="182"/>
        <v>0</v>
      </c>
      <c r="W159" s="476">
        <f t="shared" si="182"/>
        <v>0</v>
      </c>
      <c r="X159" s="466"/>
      <c r="Y159" s="473"/>
      <c r="Z159" s="474"/>
      <c r="AA159" s="476">
        <f t="shared" si="182"/>
        <v>0</v>
      </c>
      <c r="AB159" s="476">
        <f t="shared" si="182"/>
        <v>0</v>
      </c>
      <c r="AC159" s="570"/>
      <c r="AD159" s="563">
        <f t="shared" si="181"/>
        <v>0</v>
      </c>
      <c r="AE159" s="563">
        <f t="shared" si="181"/>
        <v>0</v>
      </c>
      <c r="AF159" s="466"/>
      <c r="AG159" s="563">
        <f>SUM(AD159:AE159)</f>
        <v>0</v>
      </c>
    </row>
    <row r="160" spans="1:33">
      <c r="A160" s="316"/>
      <c r="B160" s="317"/>
      <c r="C160" s="317"/>
      <c r="D160" s="347"/>
      <c r="E160" s="342"/>
      <c r="F160" s="346"/>
      <c r="G160" s="496"/>
      <c r="H160" s="482"/>
      <c r="I160" s="466"/>
      <c r="J160" s="509"/>
      <c r="K160" s="482"/>
      <c r="L160" s="509"/>
      <c r="M160" s="482"/>
      <c r="N160" s="466"/>
      <c r="O160" s="509"/>
      <c r="P160" s="482"/>
      <c r="Q160" s="509"/>
      <c r="R160" s="482"/>
      <c r="S160" s="466"/>
      <c r="T160" s="509"/>
      <c r="U160" s="482"/>
      <c r="V160" s="509"/>
      <c r="W160" s="482"/>
      <c r="X160" s="466"/>
      <c r="Y160" s="509"/>
      <c r="Z160" s="482"/>
      <c r="AA160" s="509"/>
      <c r="AB160" s="482"/>
      <c r="AC160" s="570"/>
      <c r="AD160" s="565"/>
      <c r="AE160" s="54"/>
      <c r="AF160" s="466"/>
      <c r="AG160" s="55"/>
    </row>
    <row r="161" spans="1:33">
      <c r="A161" s="308" t="s">
        <v>4</v>
      </c>
      <c r="B161" s="298"/>
      <c r="C161" s="454"/>
      <c r="D161" s="347"/>
      <c r="E161" s="528"/>
      <c r="F161" s="527"/>
      <c r="G161" s="498"/>
      <c r="H161" s="510"/>
      <c r="I161" s="466"/>
      <c r="J161" s="528"/>
      <c r="K161" s="527"/>
      <c r="L161" s="498"/>
      <c r="M161" s="510"/>
      <c r="N161" s="466"/>
      <c r="O161" s="528"/>
      <c r="P161" s="527"/>
      <c r="Q161" s="498"/>
      <c r="R161" s="498"/>
      <c r="S161" s="466"/>
      <c r="T161" s="528"/>
      <c r="U161" s="527"/>
      <c r="V161" s="498"/>
      <c r="W161" s="498"/>
      <c r="X161" s="466"/>
      <c r="Y161" s="528"/>
      <c r="Z161" s="527"/>
      <c r="AA161" s="498"/>
      <c r="AB161" s="510"/>
      <c r="AC161" s="570"/>
      <c r="AD161" s="435"/>
      <c r="AE161" s="435"/>
      <c r="AF161" s="466"/>
      <c r="AG161" s="562"/>
    </row>
    <row r="162" spans="1:33">
      <c r="A162" s="405"/>
      <c r="B162" s="406"/>
      <c r="C162" s="403"/>
      <c r="D162" s="436"/>
      <c r="E162" s="406"/>
      <c r="F162" s="679"/>
      <c r="G162" s="423"/>
      <c r="H162" s="350"/>
      <c r="I162" s="472"/>
      <c r="J162" s="406"/>
      <c r="K162" s="679"/>
      <c r="L162" s="423"/>
      <c r="M162" s="469"/>
      <c r="N162" s="466"/>
      <c r="O162" s="406"/>
      <c r="P162" s="679"/>
      <c r="Q162" s="349"/>
      <c r="R162" s="469"/>
      <c r="S162" s="466"/>
      <c r="T162" s="406"/>
      <c r="U162" s="679"/>
      <c r="V162" s="349"/>
      <c r="W162" s="469"/>
      <c r="X162" s="466"/>
      <c r="Y162" s="406"/>
      <c r="Z162" s="679"/>
      <c r="AA162" s="349"/>
      <c r="AB162" s="469"/>
      <c r="AC162" s="570"/>
      <c r="AD162" s="561">
        <f t="shared" ref="AD162:AE166" si="183">SUM(G162+L162+Q162+V162+AA162)</f>
        <v>0</v>
      </c>
      <c r="AE162" s="469">
        <f t="shared" si="183"/>
        <v>0</v>
      </c>
      <c r="AF162" s="466"/>
      <c r="AG162" s="561">
        <f>SUM(AD162:AE162)</f>
        <v>0</v>
      </c>
    </row>
    <row r="163" spans="1:33">
      <c r="A163" s="405"/>
      <c r="B163" s="407"/>
      <c r="C163" s="402"/>
      <c r="D163" s="436"/>
      <c r="E163" s="407"/>
      <c r="F163" s="680"/>
      <c r="G163" s="423"/>
      <c r="H163" s="350"/>
      <c r="I163" s="472"/>
      <c r="J163" s="407"/>
      <c r="K163" s="680"/>
      <c r="L163" s="423"/>
      <c r="M163" s="469"/>
      <c r="N163" s="466"/>
      <c r="O163" s="407"/>
      <c r="P163" s="680"/>
      <c r="Q163" s="349"/>
      <c r="R163" s="469"/>
      <c r="S163" s="466"/>
      <c r="T163" s="407"/>
      <c r="U163" s="680"/>
      <c r="V163" s="349"/>
      <c r="W163" s="469"/>
      <c r="X163" s="466"/>
      <c r="Y163" s="407"/>
      <c r="Z163" s="680"/>
      <c r="AA163" s="349"/>
      <c r="AB163" s="469"/>
      <c r="AC163" s="570"/>
      <c r="AD163" s="561">
        <f t="shared" si="183"/>
        <v>0</v>
      </c>
      <c r="AE163" s="469">
        <f t="shared" si="183"/>
        <v>0</v>
      </c>
      <c r="AF163" s="466"/>
      <c r="AG163" s="561">
        <f>SUM(AD163:AE163)</f>
        <v>0</v>
      </c>
    </row>
    <row r="164" spans="1:33">
      <c r="A164" s="405"/>
      <c r="B164" s="407"/>
      <c r="C164" s="402"/>
      <c r="D164" s="436"/>
      <c r="E164" s="407"/>
      <c r="F164" s="680"/>
      <c r="G164" s="423"/>
      <c r="H164" s="350"/>
      <c r="I164" s="472"/>
      <c r="J164" s="407"/>
      <c r="K164" s="680"/>
      <c r="L164" s="423"/>
      <c r="M164" s="469"/>
      <c r="N164" s="466"/>
      <c r="O164" s="407"/>
      <c r="P164" s="680"/>
      <c r="Q164" s="349"/>
      <c r="R164" s="469"/>
      <c r="S164" s="466"/>
      <c r="T164" s="407"/>
      <c r="U164" s="680"/>
      <c r="V164" s="349"/>
      <c r="W164" s="469"/>
      <c r="X164" s="466"/>
      <c r="Y164" s="407"/>
      <c r="Z164" s="680"/>
      <c r="AA164" s="349"/>
      <c r="AB164" s="469"/>
      <c r="AC164" s="570"/>
      <c r="AD164" s="561">
        <f t="shared" si="183"/>
        <v>0</v>
      </c>
      <c r="AE164" s="469">
        <f t="shared" si="183"/>
        <v>0</v>
      </c>
      <c r="AF164" s="466"/>
      <c r="AG164" s="561">
        <f>SUM(AD164:AE164)</f>
        <v>0</v>
      </c>
    </row>
    <row r="165" spans="1:33">
      <c r="A165" s="405"/>
      <c r="B165" s="408"/>
      <c r="C165" s="404"/>
      <c r="D165" s="436"/>
      <c r="E165" s="408"/>
      <c r="F165" s="681"/>
      <c r="G165" s="423"/>
      <c r="H165" s="350"/>
      <c r="I165" s="472"/>
      <c r="J165" s="408"/>
      <c r="K165" s="681"/>
      <c r="L165" s="423"/>
      <c r="M165" s="469"/>
      <c r="N165" s="466"/>
      <c r="O165" s="408"/>
      <c r="P165" s="681"/>
      <c r="Q165" s="349"/>
      <c r="R165" s="469"/>
      <c r="S165" s="466"/>
      <c r="T165" s="408"/>
      <c r="U165" s="681"/>
      <c r="V165" s="349"/>
      <c r="W165" s="469"/>
      <c r="X165" s="466"/>
      <c r="Y165" s="408"/>
      <c r="Z165" s="681"/>
      <c r="AA165" s="349"/>
      <c r="AB165" s="469"/>
      <c r="AC165" s="570"/>
      <c r="AD165" s="561">
        <f t="shared" si="183"/>
        <v>0</v>
      </c>
      <c r="AE165" s="469">
        <f t="shared" si="183"/>
        <v>0</v>
      </c>
      <c r="AF165" s="466"/>
      <c r="AG165" s="561">
        <f>SUM(AD165:AE165)</f>
        <v>0</v>
      </c>
    </row>
    <row r="166" spans="1:33">
      <c r="A166" s="1043" t="s">
        <v>38</v>
      </c>
      <c r="B166" s="1044"/>
      <c r="C166" s="1044"/>
      <c r="D166" s="1044"/>
      <c r="E166" s="1044"/>
      <c r="F166" s="1044"/>
      <c r="G166" s="476">
        <f>SUM(G162:G165)</f>
        <v>0</v>
      </c>
      <c r="H166" s="473">
        <f>SUM(H162:H165)</f>
        <v>0</v>
      </c>
      <c r="I166" s="466"/>
      <c r="J166" s="494"/>
      <c r="K166" s="495"/>
      <c r="L166" s="474">
        <f t="shared" ref="L166:AB166" si="184">SUM(L162:L165)</f>
        <v>0</v>
      </c>
      <c r="M166" s="476">
        <f t="shared" si="184"/>
        <v>0</v>
      </c>
      <c r="N166" s="466"/>
      <c r="O166" s="494"/>
      <c r="P166" s="495"/>
      <c r="Q166" s="476">
        <f t="shared" si="184"/>
        <v>0</v>
      </c>
      <c r="R166" s="476">
        <f t="shared" si="184"/>
        <v>0</v>
      </c>
      <c r="S166" s="466"/>
      <c r="T166" s="494"/>
      <c r="U166" s="495"/>
      <c r="V166" s="476">
        <f t="shared" si="184"/>
        <v>0</v>
      </c>
      <c r="W166" s="476">
        <f t="shared" si="184"/>
        <v>0</v>
      </c>
      <c r="X166" s="466"/>
      <c r="Y166" s="494"/>
      <c r="Z166" s="495"/>
      <c r="AA166" s="476">
        <f t="shared" si="184"/>
        <v>0</v>
      </c>
      <c r="AB166" s="476">
        <f t="shared" si="184"/>
        <v>0</v>
      </c>
      <c r="AC166" s="570"/>
      <c r="AD166" s="563">
        <f t="shared" si="183"/>
        <v>0</v>
      </c>
      <c r="AE166" s="563">
        <f t="shared" si="183"/>
        <v>0</v>
      </c>
      <c r="AF166" s="466"/>
      <c r="AG166" s="563">
        <f>SUM(AD166:AE166)</f>
        <v>0</v>
      </c>
    </row>
    <row r="167" spans="1:33">
      <c r="A167" s="316"/>
      <c r="B167" s="317"/>
      <c r="C167" s="317"/>
      <c r="D167" s="347"/>
      <c r="E167" s="342"/>
      <c r="F167" s="346"/>
      <c r="G167" s="496"/>
      <c r="H167" s="482"/>
      <c r="I167" s="466"/>
      <c r="J167" s="509"/>
      <c r="K167" s="482"/>
      <c r="L167" s="509"/>
      <c r="M167" s="482"/>
      <c r="N167" s="466"/>
      <c r="O167" s="509"/>
      <c r="P167" s="482"/>
      <c r="Q167" s="509"/>
      <c r="R167" s="482"/>
      <c r="S167" s="466"/>
      <c r="T167" s="509"/>
      <c r="U167" s="482"/>
      <c r="V167" s="509"/>
      <c r="W167" s="482"/>
      <c r="X167" s="466"/>
      <c r="Y167" s="509"/>
      <c r="Z167" s="482"/>
      <c r="AA167" s="509"/>
      <c r="AB167" s="482"/>
      <c r="AC167" s="570"/>
      <c r="AD167" s="565"/>
      <c r="AE167" s="54"/>
      <c r="AF167" s="466"/>
      <c r="AG167" s="55"/>
    </row>
    <row r="168" spans="1:33">
      <c r="A168" s="308" t="s">
        <v>2</v>
      </c>
      <c r="B168" s="393"/>
      <c r="C168" s="393"/>
      <c r="D168" s="347"/>
      <c r="E168" s="331"/>
      <c r="F168" s="309"/>
      <c r="G168" s="498"/>
      <c r="H168" s="510"/>
      <c r="I168" s="466"/>
      <c r="J168" s="511"/>
      <c r="K168" s="498"/>
      <c r="L168" s="498"/>
      <c r="M168" s="510"/>
      <c r="N168" s="510"/>
      <c r="O168" s="511"/>
      <c r="P168" s="498"/>
      <c r="Q168" s="498"/>
      <c r="R168" s="498"/>
      <c r="S168" s="466"/>
      <c r="T168" s="511"/>
      <c r="U168" s="498"/>
      <c r="V168" s="498"/>
      <c r="W168" s="498"/>
      <c r="X168" s="466"/>
      <c r="Y168" s="511"/>
      <c r="Z168" s="498"/>
      <c r="AA168" s="498"/>
      <c r="AB168" s="510"/>
      <c r="AC168" s="570"/>
      <c r="AD168" s="435"/>
      <c r="AE168" s="435"/>
      <c r="AF168" s="466"/>
      <c r="AG168" s="562"/>
    </row>
    <row r="169" spans="1:33">
      <c r="A169" s="391"/>
      <c r="B169" s="395"/>
      <c r="C169" s="396"/>
      <c r="D169" s="436"/>
      <c r="E169" s="442"/>
      <c r="F169" s="443"/>
      <c r="G169" s="423"/>
      <c r="H169" s="350"/>
      <c r="I169" s="472"/>
      <c r="J169" s="503"/>
      <c r="K169" s="504"/>
      <c r="L169" s="423"/>
      <c r="M169" s="469"/>
      <c r="N169" s="466"/>
      <c r="O169" s="503"/>
      <c r="P169" s="504"/>
      <c r="Q169" s="349"/>
      <c r="R169" s="469"/>
      <c r="S169" s="466"/>
      <c r="T169" s="503"/>
      <c r="U169" s="504"/>
      <c r="V169" s="349"/>
      <c r="W169" s="469"/>
      <c r="X169" s="466"/>
      <c r="Y169" s="503"/>
      <c r="Z169" s="504"/>
      <c r="AA169" s="349"/>
      <c r="AB169" s="469"/>
      <c r="AC169" s="570"/>
      <c r="AD169" s="561">
        <f t="shared" ref="AD169:AE174" si="185">SUM(G169+L169+Q169+V169+AA169)</f>
        <v>0</v>
      </c>
      <c r="AE169" s="469">
        <f t="shared" si="185"/>
        <v>0</v>
      </c>
      <c r="AF169" s="466"/>
      <c r="AG169" s="561">
        <f t="shared" ref="AG169:AG174" si="186">SUM(AD169:AE169)</f>
        <v>0</v>
      </c>
    </row>
    <row r="170" spans="1:33">
      <c r="A170" s="391"/>
      <c r="B170" s="397"/>
      <c r="C170" s="334"/>
      <c r="D170" s="436"/>
      <c r="E170" s="444"/>
      <c r="F170" s="445"/>
      <c r="G170" s="423"/>
      <c r="H170" s="350"/>
      <c r="I170" s="472"/>
      <c r="J170" s="505"/>
      <c r="K170" s="506"/>
      <c r="L170" s="423"/>
      <c r="M170" s="469"/>
      <c r="N170" s="466"/>
      <c r="O170" s="505"/>
      <c r="P170" s="506"/>
      <c r="Q170" s="349"/>
      <c r="R170" s="469"/>
      <c r="S170" s="466"/>
      <c r="T170" s="505"/>
      <c r="U170" s="506"/>
      <c r="V170" s="349"/>
      <c r="W170" s="469"/>
      <c r="X170" s="466"/>
      <c r="Y170" s="505"/>
      <c r="Z170" s="506"/>
      <c r="AA170" s="349"/>
      <c r="AB170" s="469"/>
      <c r="AC170" s="570"/>
      <c r="AD170" s="561">
        <f t="shared" si="185"/>
        <v>0</v>
      </c>
      <c r="AE170" s="469">
        <f t="shared" si="185"/>
        <v>0</v>
      </c>
      <c r="AF170" s="466"/>
      <c r="AG170" s="561">
        <f t="shared" si="186"/>
        <v>0</v>
      </c>
    </row>
    <row r="171" spans="1:33">
      <c r="A171" s="391"/>
      <c r="B171" s="397"/>
      <c r="C171" s="334"/>
      <c r="D171" s="436"/>
      <c r="E171" s="444"/>
      <c r="F171" s="445"/>
      <c r="G171" s="423"/>
      <c r="H171" s="350"/>
      <c r="I171" s="472"/>
      <c r="J171" s="505"/>
      <c r="K171" s="506"/>
      <c r="L171" s="423"/>
      <c r="M171" s="469"/>
      <c r="N171" s="466"/>
      <c r="O171" s="505"/>
      <c r="P171" s="506"/>
      <c r="Q171" s="349"/>
      <c r="R171" s="469"/>
      <c r="S171" s="466"/>
      <c r="T171" s="505"/>
      <c r="U171" s="506"/>
      <c r="V171" s="349"/>
      <c r="W171" s="469"/>
      <c r="X171" s="466"/>
      <c r="Y171" s="505"/>
      <c r="Z171" s="506"/>
      <c r="AA171" s="349"/>
      <c r="AB171" s="469"/>
      <c r="AC171" s="570"/>
      <c r="AD171" s="561">
        <f t="shared" si="185"/>
        <v>0</v>
      </c>
      <c r="AE171" s="469">
        <f t="shared" si="185"/>
        <v>0</v>
      </c>
      <c r="AF171" s="466"/>
      <c r="AG171" s="561">
        <f t="shared" si="186"/>
        <v>0</v>
      </c>
    </row>
    <row r="172" spans="1:33">
      <c r="A172" s="391"/>
      <c r="B172" s="397"/>
      <c r="C172" s="334"/>
      <c r="D172" s="436"/>
      <c r="E172" s="444"/>
      <c r="F172" s="445"/>
      <c r="G172" s="423"/>
      <c r="H172" s="350"/>
      <c r="I172" s="472"/>
      <c r="J172" s="505"/>
      <c r="K172" s="506"/>
      <c r="L172" s="423"/>
      <c r="M172" s="469"/>
      <c r="N172" s="466"/>
      <c r="O172" s="505"/>
      <c r="P172" s="506"/>
      <c r="Q172" s="349"/>
      <c r="R172" s="469"/>
      <c r="S172" s="466"/>
      <c r="T172" s="505"/>
      <c r="U172" s="506"/>
      <c r="V172" s="349"/>
      <c r="W172" s="469"/>
      <c r="X172" s="466"/>
      <c r="Y172" s="505"/>
      <c r="Z172" s="506"/>
      <c r="AA172" s="349"/>
      <c r="AB172" s="469"/>
      <c r="AC172" s="570"/>
      <c r="AD172" s="561">
        <f t="shared" si="185"/>
        <v>0</v>
      </c>
      <c r="AE172" s="469">
        <f t="shared" si="185"/>
        <v>0</v>
      </c>
      <c r="AF172" s="466"/>
      <c r="AG172" s="561">
        <f t="shared" si="186"/>
        <v>0</v>
      </c>
    </row>
    <row r="173" spans="1:33">
      <c r="A173" s="391"/>
      <c r="B173" s="398"/>
      <c r="C173" s="399"/>
      <c r="D173" s="436"/>
      <c r="E173" s="446"/>
      <c r="F173" s="447"/>
      <c r="G173" s="423"/>
      <c r="H173" s="350"/>
      <c r="I173" s="472"/>
      <c r="J173" s="507"/>
      <c r="K173" s="508"/>
      <c r="L173" s="423"/>
      <c r="M173" s="469"/>
      <c r="N173" s="466"/>
      <c r="O173" s="507"/>
      <c r="P173" s="508"/>
      <c r="Q173" s="349"/>
      <c r="R173" s="469"/>
      <c r="S173" s="466"/>
      <c r="T173" s="507"/>
      <c r="U173" s="508"/>
      <c r="V173" s="349"/>
      <c r="W173" s="469"/>
      <c r="X173" s="466"/>
      <c r="Y173" s="507"/>
      <c r="Z173" s="508"/>
      <c r="AA173" s="349"/>
      <c r="AB173" s="469"/>
      <c r="AC173" s="570"/>
      <c r="AD173" s="561">
        <f t="shared" si="185"/>
        <v>0</v>
      </c>
      <c r="AE173" s="469">
        <f t="shared" si="185"/>
        <v>0</v>
      </c>
      <c r="AF173" s="466"/>
      <c r="AG173" s="561">
        <f t="shared" si="186"/>
        <v>0</v>
      </c>
    </row>
    <row r="174" spans="1:33">
      <c r="A174" s="1043" t="s">
        <v>38</v>
      </c>
      <c r="B174" s="1044"/>
      <c r="C174" s="1044"/>
      <c r="D174" s="1044"/>
      <c r="E174" s="1044"/>
      <c r="F174" s="1044"/>
      <c r="G174" s="476">
        <f>SUM(G169:G173)</f>
        <v>0</v>
      </c>
      <c r="H174" s="473">
        <f t="shared" ref="H174:AB174" si="187">SUM(H169:H173)</f>
        <v>0</v>
      </c>
      <c r="I174" s="466"/>
      <c r="J174" s="473"/>
      <c r="K174" s="474"/>
      <c r="L174" s="474">
        <f t="shared" si="187"/>
        <v>0</v>
      </c>
      <c r="M174" s="476">
        <f t="shared" si="187"/>
        <v>0</v>
      </c>
      <c r="N174" s="466"/>
      <c r="O174" s="473"/>
      <c r="P174" s="474"/>
      <c r="Q174" s="476">
        <f t="shared" si="187"/>
        <v>0</v>
      </c>
      <c r="R174" s="476">
        <f t="shared" si="187"/>
        <v>0</v>
      </c>
      <c r="S174" s="466"/>
      <c r="T174" s="473"/>
      <c r="U174" s="474"/>
      <c r="V174" s="476">
        <f t="shared" si="187"/>
        <v>0</v>
      </c>
      <c r="W174" s="476">
        <f t="shared" si="187"/>
        <v>0</v>
      </c>
      <c r="X174" s="466"/>
      <c r="Y174" s="473"/>
      <c r="Z174" s="474"/>
      <c r="AA174" s="476">
        <f t="shared" si="187"/>
        <v>0</v>
      </c>
      <c r="AB174" s="476">
        <f t="shared" si="187"/>
        <v>0</v>
      </c>
      <c r="AC174" s="570"/>
      <c r="AD174" s="563">
        <f t="shared" si="185"/>
        <v>0</v>
      </c>
      <c r="AE174" s="563">
        <f t="shared" si="185"/>
        <v>0</v>
      </c>
      <c r="AF174" s="466"/>
      <c r="AG174" s="563">
        <f t="shared" si="186"/>
        <v>0</v>
      </c>
    </row>
    <row r="175" spans="1:33">
      <c r="A175" s="316"/>
      <c r="B175" s="317"/>
      <c r="C175" s="317"/>
      <c r="D175" s="347"/>
      <c r="E175" s="342"/>
      <c r="F175" s="346"/>
      <c r="G175" s="496"/>
      <c r="H175" s="482"/>
      <c r="I175" s="466"/>
      <c r="J175" s="509"/>
      <c r="K175" s="482"/>
      <c r="L175" s="509"/>
      <c r="M175" s="482"/>
      <c r="N175" s="466"/>
      <c r="O175" s="509"/>
      <c r="P175" s="482"/>
      <c r="Q175" s="509"/>
      <c r="R175" s="482"/>
      <c r="S175" s="466"/>
      <c r="T175" s="509"/>
      <c r="U175" s="482"/>
      <c r="V175" s="509"/>
      <c r="W175" s="482"/>
      <c r="X175" s="466"/>
      <c r="Y175" s="509"/>
      <c r="Z175" s="482"/>
      <c r="AA175" s="509"/>
      <c r="AB175" s="482"/>
      <c r="AC175" s="570"/>
      <c r="AD175" s="565"/>
      <c r="AE175" s="54"/>
      <c r="AF175" s="466"/>
      <c r="AG175" s="55"/>
    </row>
    <row r="176" spans="1:33">
      <c r="A176" s="308" t="s">
        <v>5</v>
      </c>
      <c r="B176" s="393"/>
      <c r="C176" s="393"/>
      <c r="D176" s="347"/>
      <c r="E176" s="528"/>
      <c r="F176" s="527"/>
      <c r="G176" s="498"/>
      <c r="H176" s="510"/>
      <c r="I176" s="466"/>
      <c r="J176" s="528"/>
      <c r="K176" s="527"/>
      <c r="L176" s="498"/>
      <c r="M176" s="510"/>
      <c r="N176" s="466"/>
      <c r="O176" s="528"/>
      <c r="P176" s="527"/>
      <c r="Q176" s="498"/>
      <c r="R176" s="498"/>
      <c r="S176" s="466"/>
      <c r="T176" s="528"/>
      <c r="U176" s="527"/>
      <c r="V176" s="498"/>
      <c r="W176" s="498"/>
      <c r="X176" s="466"/>
      <c r="Y176" s="528"/>
      <c r="Z176" s="527"/>
      <c r="AA176" s="498"/>
      <c r="AB176" s="510"/>
      <c r="AC176" s="570"/>
      <c r="AD176" s="435"/>
      <c r="AE176" s="435"/>
      <c r="AF176" s="466"/>
      <c r="AG176" s="562"/>
    </row>
    <row r="177" spans="1:33">
      <c r="A177" s="391"/>
      <c r="B177" s="395"/>
      <c r="C177" s="396"/>
      <c r="D177" s="347"/>
      <c r="E177" s="395"/>
      <c r="F177" s="322"/>
      <c r="G177" s="423"/>
      <c r="H177" s="350"/>
      <c r="I177" s="466"/>
      <c r="J177" s="395"/>
      <c r="K177" s="322"/>
      <c r="L177" s="423"/>
      <c r="M177" s="469"/>
      <c r="N177" s="466"/>
      <c r="O177" s="395"/>
      <c r="P177" s="396"/>
      <c r="Q177" s="349"/>
      <c r="R177" s="469"/>
      <c r="S177" s="466"/>
      <c r="T177" s="395"/>
      <c r="U177" s="396"/>
      <c r="V177" s="349"/>
      <c r="W177" s="469"/>
      <c r="X177" s="466"/>
      <c r="Y177" s="395"/>
      <c r="Z177" s="396"/>
      <c r="AA177" s="349"/>
      <c r="AB177" s="469"/>
      <c r="AC177" s="570"/>
      <c r="AD177" s="561">
        <f t="shared" ref="AD177:AE184" si="188">SUM(G177+L177+Q177+V177+AA177)</f>
        <v>0</v>
      </c>
      <c r="AE177" s="469">
        <f t="shared" si="188"/>
        <v>0</v>
      </c>
      <c r="AF177" s="466"/>
      <c r="AG177" s="561">
        <f t="shared" ref="AG177:AG184" si="189">SUM(AD177:AE177)</f>
        <v>0</v>
      </c>
    </row>
    <row r="178" spans="1:33">
      <c r="A178" s="391"/>
      <c r="B178" s="397"/>
      <c r="C178" s="334"/>
      <c r="D178" s="347"/>
      <c r="E178" s="397"/>
      <c r="F178" s="682"/>
      <c r="G178" s="423"/>
      <c r="H178" s="350"/>
      <c r="I178" s="466"/>
      <c r="J178" s="397"/>
      <c r="K178" s="682"/>
      <c r="L178" s="423"/>
      <c r="M178" s="469"/>
      <c r="N178" s="466"/>
      <c r="O178" s="397"/>
      <c r="P178" s="334"/>
      <c r="Q178" s="349"/>
      <c r="R178" s="469"/>
      <c r="S178" s="466"/>
      <c r="T178" s="397"/>
      <c r="U178" s="334"/>
      <c r="V178" s="349"/>
      <c r="W178" s="469"/>
      <c r="X178" s="466"/>
      <c r="Y178" s="397"/>
      <c r="Z178" s="334"/>
      <c r="AA178" s="349"/>
      <c r="AB178" s="469"/>
      <c r="AC178" s="570"/>
      <c r="AD178" s="561">
        <f t="shared" si="188"/>
        <v>0</v>
      </c>
      <c r="AE178" s="469">
        <f t="shared" si="188"/>
        <v>0</v>
      </c>
      <c r="AF178" s="466"/>
      <c r="AG178" s="561">
        <f t="shared" si="189"/>
        <v>0</v>
      </c>
    </row>
    <row r="179" spans="1:33">
      <c r="A179" s="391"/>
      <c r="B179" s="397"/>
      <c r="C179" s="334"/>
      <c r="D179" s="347"/>
      <c r="E179" s="397"/>
      <c r="F179" s="682"/>
      <c r="G179" s="423"/>
      <c r="H179" s="350"/>
      <c r="I179" s="466"/>
      <c r="J179" s="397"/>
      <c r="K179" s="682"/>
      <c r="L179" s="423"/>
      <c r="M179" s="469"/>
      <c r="N179" s="466"/>
      <c r="O179" s="397"/>
      <c r="P179" s="334"/>
      <c r="Q179" s="349"/>
      <c r="R179" s="469"/>
      <c r="S179" s="466"/>
      <c r="T179" s="397"/>
      <c r="U179" s="334"/>
      <c r="V179" s="349"/>
      <c r="W179" s="469"/>
      <c r="X179" s="466"/>
      <c r="Y179" s="397"/>
      <c r="Z179" s="334"/>
      <c r="AA179" s="349"/>
      <c r="AB179" s="469"/>
      <c r="AC179" s="570"/>
      <c r="AD179" s="561">
        <f t="shared" si="188"/>
        <v>0</v>
      </c>
      <c r="AE179" s="469">
        <f t="shared" si="188"/>
        <v>0</v>
      </c>
      <c r="AF179" s="466"/>
      <c r="AG179" s="561">
        <f t="shared" si="189"/>
        <v>0</v>
      </c>
    </row>
    <row r="180" spans="1:33">
      <c r="A180" s="391"/>
      <c r="B180" s="397"/>
      <c r="C180" s="334"/>
      <c r="D180" s="347"/>
      <c r="E180" s="397"/>
      <c r="F180" s="682"/>
      <c r="G180" s="423"/>
      <c r="H180" s="350"/>
      <c r="I180" s="466"/>
      <c r="J180" s="397"/>
      <c r="K180" s="682"/>
      <c r="L180" s="423"/>
      <c r="M180" s="469"/>
      <c r="N180" s="466"/>
      <c r="O180" s="397"/>
      <c r="P180" s="334"/>
      <c r="Q180" s="349"/>
      <c r="R180" s="469"/>
      <c r="S180" s="466"/>
      <c r="T180" s="397"/>
      <c r="U180" s="334"/>
      <c r="V180" s="349"/>
      <c r="W180" s="469"/>
      <c r="X180" s="466"/>
      <c r="Y180" s="397"/>
      <c r="Z180" s="334"/>
      <c r="AA180" s="349"/>
      <c r="AB180" s="469"/>
      <c r="AC180" s="570"/>
      <c r="AD180" s="561">
        <f t="shared" si="188"/>
        <v>0</v>
      </c>
      <c r="AE180" s="469">
        <f t="shared" si="188"/>
        <v>0</v>
      </c>
      <c r="AF180" s="466"/>
      <c r="AG180" s="561">
        <f t="shared" si="189"/>
        <v>0</v>
      </c>
    </row>
    <row r="181" spans="1:33">
      <c r="A181" s="391"/>
      <c r="B181" s="397"/>
      <c r="C181" s="334"/>
      <c r="D181" s="347"/>
      <c r="E181" s="397"/>
      <c r="F181" s="682"/>
      <c r="G181" s="423"/>
      <c r="H181" s="350"/>
      <c r="I181" s="466"/>
      <c r="J181" s="397"/>
      <c r="K181" s="682"/>
      <c r="L181" s="423"/>
      <c r="M181" s="469"/>
      <c r="N181" s="466"/>
      <c r="O181" s="397"/>
      <c r="P181" s="334"/>
      <c r="Q181" s="349"/>
      <c r="R181" s="469"/>
      <c r="S181" s="466"/>
      <c r="T181" s="397"/>
      <c r="U181" s="334"/>
      <c r="V181" s="349"/>
      <c r="W181" s="469"/>
      <c r="X181" s="466"/>
      <c r="Y181" s="397"/>
      <c r="Z181" s="334"/>
      <c r="AA181" s="349"/>
      <c r="AB181" s="469"/>
      <c r="AC181" s="570"/>
      <c r="AD181" s="561">
        <f t="shared" si="188"/>
        <v>0</v>
      </c>
      <c r="AE181" s="469">
        <f t="shared" si="188"/>
        <v>0</v>
      </c>
      <c r="AF181" s="466"/>
      <c r="AG181" s="561">
        <f t="shared" si="189"/>
        <v>0</v>
      </c>
    </row>
    <row r="182" spans="1:33">
      <c r="A182" s="391"/>
      <c r="B182" s="397"/>
      <c r="C182" s="334"/>
      <c r="D182" s="347"/>
      <c r="E182" s="397"/>
      <c r="F182" s="682"/>
      <c r="G182" s="423"/>
      <c r="H182" s="350"/>
      <c r="I182" s="466"/>
      <c r="J182" s="397"/>
      <c r="K182" s="682"/>
      <c r="L182" s="423"/>
      <c r="M182" s="469"/>
      <c r="N182" s="466"/>
      <c r="O182" s="397"/>
      <c r="P182" s="334"/>
      <c r="Q182" s="349"/>
      <c r="R182" s="469"/>
      <c r="S182" s="466"/>
      <c r="T182" s="397"/>
      <c r="U182" s="334"/>
      <c r="V182" s="349"/>
      <c r="W182" s="469"/>
      <c r="X182" s="466"/>
      <c r="Y182" s="397"/>
      <c r="Z182" s="334"/>
      <c r="AA182" s="349"/>
      <c r="AB182" s="469"/>
      <c r="AC182" s="570"/>
      <c r="AD182" s="561">
        <f t="shared" si="188"/>
        <v>0</v>
      </c>
      <c r="AE182" s="469">
        <f t="shared" si="188"/>
        <v>0</v>
      </c>
      <c r="AF182" s="466"/>
      <c r="AG182" s="561">
        <f t="shared" si="189"/>
        <v>0</v>
      </c>
    </row>
    <row r="183" spans="1:33">
      <c r="A183" s="391"/>
      <c r="B183" s="398"/>
      <c r="C183" s="399"/>
      <c r="D183" s="347"/>
      <c r="E183" s="398"/>
      <c r="F183" s="683"/>
      <c r="G183" s="423"/>
      <c r="H183" s="350"/>
      <c r="I183" s="466"/>
      <c r="J183" s="398"/>
      <c r="K183" s="683"/>
      <c r="L183" s="423"/>
      <c r="M183" s="469"/>
      <c r="N183" s="466"/>
      <c r="O183" s="398"/>
      <c r="P183" s="399"/>
      <c r="Q183" s="349"/>
      <c r="R183" s="469"/>
      <c r="S183" s="466"/>
      <c r="T183" s="398"/>
      <c r="U183" s="399"/>
      <c r="V183" s="349"/>
      <c r="W183" s="469"/>
      <c r="X183" s="466"/>
      <c r="Y183" s="398"/>
      <c r="Z183" s="399"/>
      <c r="AA183" s="349"/>
      <c r="AB183" s="469"/>
      <c r="AC183" s="570"/>
      <c r="AD183" s="561">
        <f t="shared" si="188"/>
        <v>0</v>
      </c>
      <c r="AE183" s="469">
        <f t="shared" si="188"/>
        <v>0</v>
      </c>
      <c r="AF183" s="466"/>
      <c r="AG183" s="561">
        <f t="shared" si="189"/>
        <v>0</v>
      </c>
    </row>
    <row r="184" spans="1:33">
      <c r="A184" s="1043" t="s">
        <v>39</v>
      </c>
      <c r="B184" s="1044"/>
      <c r="C184" s="1044"/>
      <c r="D184" s="1044"/>
      <c r="E184" s="1044"/>
      <c r="F184" s="1044"/>
      <c r="G184" s="476">
        <f>SUM(G177:G183)</f>
        <v>0</v>
      </c>
      <c r="H184" s="473">
        <f t="shared" ref="H184:AB184" si="190">SUM(H177:H183)</f>
        <v>0</v>
      </c>
      <c r="I184" s="466"/>
      <c r="J184" s="473"/>
      <c r="K184" s="474"/>
      <c r="L184" s="474">
        <f t="shared" si="190"/>
        <v>0</v>
      </c>
      <c r="M184" s="476">
        <f t="shared" si="190"/>
        <v>0</v>
      </c>
      <c r="N184" s="466"/>
      <c r="O184" s="473"/>
      <c r="P184" s="474"/>
      <c r="Q184" s="476">
        <f t="shared" si="190"/>
        <v>0</v>
      </c>
      <c r="R184" s="476">
        <f t="shared" si="190"/>
        <v>0</v>
      </c>
      <c r="S184" s="466"/>
      <c r="T184" s="473"/>
      <c r="U184" s="474"/>
      <c r="V184" s="476">
        <f t="shared" si="190"/>
        <v>0</v>
      </c>
      <c r="W184" s="476">
        <f t="shared" si="190"/>
        <v>0</v>
      </c>
      <c r="X184" s="466"/>
      <c r="Y184" s="473"/>
      <c r="Z184" s="474"/>
      <c r="AA184" s="476">
        <f t="shared" si="190"/>
        <v>0</v>
      </c>
      <c r="AB184" s="476">
        <f t="shared" si="190"/>
        <v>0</v>
      </c>
      <c r="AC184" s="570"/>
      <c r="AD184" s="563">
        <f t="shared" si="188"/>
        <v>0</v>
      </c>
      <c r="AE184" s="563">
        <f t="shared" si="188"/>
        <v>0</v>
      </c>
      <c r="AF184" s="466"/>
      <c r="AG184" s="563">
        <f t="shared" si="189"/>
        <v>0</v>
      </c>
    </row>
    <row r="185" spans="1:33">
      <c r="A185" s="316"/>
      <c r="B185" s="317"/>
      <c r="C185" s="317"/>
      <c r="D185" s="347"/>
      <c r="E185" s="439"/>
      <c r="F185" s="416"/>
      <c r="G185" s="496"/>
      <c r="H185" s="482"/>
      <c r="I185" s="466"/>
      <c r="J185" s="513"/>
      <c r="K185" s="514"/>
      <c r="L185" s="513"/>
      <c r="M185" s="514"/>
      <c r="N185" s="466"/>
      <c r="O185" s="513"/>
      <c r="P185" s="514"/>
      <c r="Q185" s="509"/>
      <c r="R185" s="482"/>
      <c r="S185" s="466"/>
      <c r="T185" s="513"/>
      <c r="U185" s="514"/>
      <c r="V185" s="509"/>
      <c r="W185" s="482"/>
      <c r="X185" s="466"/>
      <c r="Y185" s="513"/>
      <c r="Z185" s="514"/>
      <c r="AA185" s="509"/>
      <c r="AB185" s="482"/>
      <c r="AC185" s="570"/>
      <c r="AD185" s="565"/>
      <c r="AE185" s="54"/>
      <c r="AF185" s="466"/>
      <c r="AG185" s="55"/>
    </row>
    <row r="186" spans="1:33">
      <c r="A186" s="308" t="s">
        <v>14</v>
      </c>
      <c r="B186" s="1091" t="s">
        <v>118</v>
      </c>
      <c r="C186" s="1092"/>
      <c r="D186" s="436"/>
      <c r="E186" s="642" t="s">
        <v>213</v>
      </c>
      <c r="F186" s="643" t="s">
        <v>169</v>
      </c>
      <c r="G186" s="498"/>
      <c r="H186" s="510"/>
      <c r="I186" s="472"/>
      <c r="J186" s="642" t="s">
        <v>213</v>
      </c>
      <c r="K186" s="643" t="s">
        <v>169</v>
      </c>
      <c r="L186" s="498"/>
      <c r="M186" s="510"/>
      <c r="N186" s="510"/>
      <c r="O186" s="642" t="s">
        <v>213</v>
      </c>
      <c r="P186" s="643" t="s">
        <v>169</v>
      </c>
      <c r="Q186" s="498"/>
      <c r="R186" s="498"/>
      <c r="S186" s="466"/>
      <c r="T186" s="642" t="s">
        <v>213</v>
      </c>
      <c r="U186" s="643" t="s">
        <v>169</v>
      </c>
      <c r="V186" s="498"/>
      <c r="W186" s="498"/>
      <c r="X186" s="466"/>
      <c r="Y186" s="642" t="s">
        <v>213</v>
      </c>
      <c r="Z186" s="643" t="s">
        <v>169</v>
      </c>
      <c r="AA186" s="498"/>
      <c r="AB186" s="510"/>
      <c r="AC186" s="570"/>
      <c r="AD186" s="435"/>
      <c r="AE186" s="435"/>
      <c r="AF186" s="466"/>
      <c r="AG186" s="562"/>
    </row>
    <row r="187" spans="1:33">
      <c r="A187" s="314"/>
      <c r="B187" s="395"/>
      <c r="C187" s="410"/>
      <c r="D187" s="347"/>
      <c r="E187" s="670"/>
      <c r="F187" s="54"/>
      <c r="G187" s="423"/>
      <c r="H187" s="350"/>
      <c r="I187" s="466"/>
      <c r="J187" s="670"/>
      <c r="K187" s="54"/>
      <c r="L187" s="467"/>
      <c r="M187" s="468"/>
      <c r="N187" s="466"/>
      <c r="O187" s="670"/>
      <c r="P187" s="54"/>
      <c r="Q187" s="349"/>
      <c r="R187" s="469"/>
      <c r="S187" s="466"/>
      <c r="T187" s="670"/>
      <c r="U187" s="54"/>
      <c r="V187" s="349"/>
      <c r="W187" s="469"/>
      <c r="X187" s="466"/>
      <c r="Y187" s="670"/>
      <c r="Z187" s="54"/>
      <c r="AA187" s="349"/>
      <c r="AB187" s="469"/>
      <c r="AC187" s="570"/>
      <c r="AD187" s="561">
        <f t="shared" ref="AD187:AE189" si="191">SUM(G187+L187+Q187+V187+AA187)</f>
        <v>0</v>
      </c>
      <c r="AE187" s="469">
        <f t="shared" si="191"/>
        <v>0</v>
      </c>
      <c r="AF187" s="466"/>
      <c r="AG187" s="561">
        <f>SUM(AD187:AE187)</f>
        <v>0</v>
      </c>
    </row>
    <row r="188" spans="1:33">
      <c r="A188" s="314"/>
      <c r="B188" s="411"/>
      <c r="C188" s="411"/>
      <c r="D188" s="347"/>
      <c r="E188" s="670"/>
      <c r="F188" s="54"/>
      <c r="G188" s="423"/>
      <c r="H188" s="350"/>
      <c r="I188" s="466"/>
      <c r="J188" s="670"/>
      <c r="K188" s="54"/>
      <c r="L188" s="423"/>
      <c r="M188" s="469"/>
      <c r="N188" s="466"/>
      <c r="O188" s="670"/>
      <c r="P188" s="54"/>
      <c r="Q188" s="349"/>
      <c r="R188" s="469"/>
      <c r="S188" s="466"/>
      <c r="T188" s="670"/>
      <c r="U188" s="54"/>
      <c r="V188" s="349"/>
      <c r="W188" s="469"/>
      <c r="X188" s="466"/>
      <c r="Y188" s="670"/>
      <c r="Z188" s="54"/>
      <c r="AA188" s="349"/>
      <c r="AB188" s="469"/>
      <c r="AC188" s="570"/>
      <c r="AD188" s="561">
        <f t="shared" si="191"/>
        <v>0</v>
      </c>
      <c r="AE188" s="469">
        <f t="shared" si="191"/>
        <v>0</v>
      </c>
      <c r="AF188" s="466"/>
      <c r="AG188" s="561">
        <f>SUM(AD188:AE188)</f>
        <v>0</v>
      </c>
    </row>
    <row r="189" spans="1:33">
      <c r="A189" s="1043" t="s">
        <v>39</v>
      </c>
      <c r="B189" s="1044"/>
      <c r="C189" s="1045"/>
      <c r="D189" s="1045"/>
      <c r="E189" s="1045"/>
      <c r="F189" s="1045"/>
      <c r="G189" s="476">
        <f>SUM(G187:G188)</f>
        <v>0</v>
      </c>
      <c r="H189" s="473">
        <f t="shared" ref="H189:AB189" si="192">SUM(H187:H188)</f>
        <v>0</v>
      </c>
      <c r="I189" s="466"/>
      <c r="J189" s="471"/>
      <c r="K189" s="475"/>
      <c r="L189" s="475">
        <f t="shared" si="192"/>
        <v>0</v>
      </c>
      <c r="M189" s="470">
        <f t="shared" si="192"/>
        <v>0</v>
      </c>
      <c r="N189" s="466"/>
      <c r="O189" s="471"/>
      <c r="P189" s="475"/>
      <c r="Q189" s="476">
        <f t="shared" si="192"/>
        <v>0</v>
      </c>
      <c r="R189" s="476">
        <f t="shared" si="192"/>
        <v>0</v>
      </c>
      <c r="S189" s="466"/>
      <c r="T189" s="471"/>
      <c r="U189" s="475"/>
      <c r="V189" s="476">
        <f t="shared" si="192"/>
        <v>0</v>
      </c>
      <c r="W189" s="476">
        <f t="shared" si="192"/>
        <v>0</v>
      </c>
      <c r="X189" s="466"/>
      <c r="Y189" s="471"/>
      <c r="Z189" s="475"/>
      <c r="AA189" s="476">
        <f t="shared" si="192"/>
        <v>0</v>
      </c>
      <c r="AB189" s="476">
        <f t="shared" si="192"/>
        <v>0</v>
      </c>
      <c r="AC189" s="570"/>
      <c r="AD189" s="563">
        <f t="shared" si="191"/>
        <v>0</v>
      </c>
      <c r="AE189" s="563">
        <f t="shared" si="191"/>
        <v>0</v>
      </c>
      <c r="AF189" s="466"/>
      <c r="AG189" s="563">
        <f>SUM(AD189:AE189)</f>
        <v>0</v>
      </c>
    </row>
    <row r="190" spans="1:33">
      <c r="A190" s="308"/>
      <c r="B190" s="298"/>
      <c r="C190" s="298"/>
      <c r="D190" s="436"/>
      <c r="E190" s="331"/>
      <c r="F190" s="309"/>
      <c r="G190" s="498"/>
      <c r="H190" s="510"/>
      <c r="I190" s="472"/>
      <c r="J190" s="511"/>
      <c r="K190" s="498"/>
      <c r="L190" s="498"/>
      <c r="M190" s="510"/>
      <c r="N190" s="515"/>
      <c r="O190" s="511"/>
      <c r="P190" s="498"/>
      <c r="Q190" s="516"/>
      <c r="R190" s="516"/>
      <c r="S190" s="466"/>
      <c r="T190" s="511"/>
      <c r="U190" s="498"/>
      <c r="V190" s="516"/>
      <c r="W190" s="516"/>
      <c r="X190" s="466"/>
      <c r="Y190" s="511"/>
      <c r="Z190" s="498"/>
      <c r="AA190" s="516"/>
      <c r="AB190" s="516"/>
      <c r="AC190" s="570"/>
      <c r="AD190" s="435"/>
      <c r="AE190" s="435"/>
      <c r="AF190" s="466"/>
      <c r="AG190" s="562"/>
    </row>
    <row r="191" spans="1:33">
      <c r="A191" s="401" t="s">
        <v>6</v>
      </c>
      <c r="B191" s="424"/>
      <c r="C191" s="424"/>
      <c r="D191" s="347"/>
      <c r="E191" s="437"/>
      <c r="F191" s="438"/>
      <c r="G191" s="476">
        <f>SUM(G189+G184+G174+G166+G159+G153+G139+G128+G97+G89+G58)</f>
        <v>0</v>
      </c>
      <c r="H191" s="473">
        <f t="shared" ref="H191:AB191" si="193">SUM(H189+H184+H174+H166+H159+H153+H139+H128+H97+H89+H58)</f>
        <v>0</v>
      </c>
      <c r="I191" s="466"/>
      <c r="J191" s="494"/>
      <c r="K191" s="495"/>
      <c r="L191" s="495">
        <f t="shared" si="193"/>
        <v>0</v>
      </c>
      <c r="M191" s="517">
        <f t="shared" si="193"/>
        <v>0</v>
      </c>
      <c r="N191" s="466"/>
      <c r="O191" s="494"/>
      <c r="P191" s="495"/>
      <c r="Q191" s="476">
        <f t="shared" si="193"/>
        <v>0</v>
      </c>
      <c r="R191" s="476">
        <f t="shared" si="193"/>
        <v>0</v>
      </c>
      <c r="S191" s="466"/>
      <c r="T191" s="494"/>
      <c r="U191" s="495"/>
      <c r="V191" s="476">
        <f t="shared" si="193"/>
        <v>0</v>
      </c>
      <c r="W191" s="476">
        <f t="shared" si="193"/>
        <v>0</v>
      </c>
      <c r="X191" s="466"/>
      <c r="Y191" s="494"/>
      <c r="Z191" s="495"/>
      <c r="AA191" s="476">
        <f t="shared" si="193"/>
        <v>0</v>
      </c>
      <c r="AB191" s="476">
        <f t="shared" si="193"/>
        <v>0</v>
      </c>
      <c r="AC191" s="570"/>
      <c r="AD191" s="563">
        <f>SUM(G191+L191+Q191+V191+AA191)</f>
        <v>0</v>
      </c>
      <c r="AE191" s="563">
        <f>SUM(H191+M191+R191+W191+AB191)</f>
        <v>0</v>
      </c>
      <c r="AF191" s="466"/>
      <c r="AG191" s="563">
        <f>SUM(AD191:AE191)</f>
        <v>0</v>
      </c>
    </row>
    <row r="192" spans="1:33">
      <c r="A192" s="405"/>
      <c r="B192" s="425"/>
      <c r="C192" s="425"/>
      <c r="D192" s="347"/>
      <c r="E192" s="342"/>
      <c r="F192" s="346"/>
      <c r="G192" s="482"/>
      <c r="H192" s="509"/>
      <c r="I192" s="466"/>
      <c r="J192" s="509"/>
      <c r="K192" s="482"/>
      <c r="L192" s="482"/>
      <c r="M192" s="512"/>
      <c r="N192" s="466"/>
      <c r="O192" s="509"/>
      <c r="P192" s="482"/>
      <c r="Q192" s="512"/>
      <c r="R192" s="512"/>
      <c r="S192" s="466"/>
      <c r="T192" s="509"/>
      <c r="U192" s="482"/>
      <c r="V192" s="512"/>
      <c r="W192" s="512"/>
      <c r="X192" s="466"/>
      <c r="Y192" s="509"/>
      <c r="Z192" s="482"/>
      <c r="AA192" s="512"/>
      <c r="AB192" s="512"/>
      <c r="AC192" s="570"/>
      <c r="AD192" s="568"/>
      <c r="AE192" s="54"/>
      <c r="AF192" s="466"/>
      <c r="AG192" s="561"/>
    </row>
    <row r="193" spans="1:33">
      <c r="A193" s="1088" t="s">
        <v>34</v>
      </c>
      <c r="B193" s="1089"/>
      <c r="C193" s="1090"/>
      <c r="D193" s="347"/>
      <c r="E193" s="437"/>
      <c r="F193" s="438"/>
      <c r="G193" s="476">
        <f>(G191-G189-G139-G97)</f>
        <v>0</v>
      </c>
      <c r="H193" s="473">
        <f t="shared" ref="H193:AB193" si="194">(H191-H189-H139-H97)</f>
        <v>0</v>
      </c>
      <c r="I193" s="466"/>
      <c r="J193" s="494"/>
      <c r="K193" s="495"/>
      <c r="L193" s="474">
        <f t="shared" si="194"/>
        <v>0</v>
      </c>
      <c r="M193" s="476">
        <f t="shared" si="194"/>
        <v>0</v>
      </c>
      <c r="N193" s="466"/>
      <c r="O193" s="494"/>
      <c r="P193" s="495"/>
      <c r="Q193" s="476">
        <f t="shared" si="194"/>
        <v>0</v>
      </c>
      <c r="R193" s="476">
        <f t="shared" si="194"/>
        <v>0</v>
      </c>
      <c r="S193" s="466"/>
      <c r="T193" s="494"/>
      <c r="U193" s="495"/>
      <c r="V193" s="476">
        <f t="shared" si="194"/>
        <v>0</v>
      </c>
      <c r="W193" s="476">
        <f t="shared" si="194"/>
        <v>0</v>
      </c>
      <c r="X193" s="466"/>
      <c r="Y193" s="494"/>
      <c r="Z193" s="495"/>
      <c r="AA193" s="476">
        <f t="shared" si="194"/>
        <v>0</v>
      </c>
      <c r="AB193" s="476">
        <f t="shared" si="194"/>
        <v>0</v>
      </c>
      <c r="AC193" s="570"/>
      <c r="AD193" s="563">
        <f>SUM(G193+L193+Q193+V193+AA193)</f>
        <v>0</v>
      </c>
      <c r="AE193" s="563">
        <f>SUM(H193+M193+R193+W193+AB193)</f>
        <v>0</v>
      </c>
      <c r="AF193" s="466"/>
      <c r="AG193" s="563">
        <f>SUM(AD193:AE193)</f>
        <v>0</v>
      </c>
    </row>
    <row r="194" spans="1:33">
      <c r="A194" s="405"/>
      <c r="B194" s="425"/>
      <c r="C194" s="425"/>
      <c r="D194" s="347"/>
      <c r="E194" s="342"/>
      <c r="F194" s="346"/>
      <c r="G194" s="512"/>
      <c r="H194" s="509"/>
      <c r="I194" s="466"/>
      <c r="J194" s="509"/>
      <c r="K194" s="482"/>
      <c r="L194" s="482"/>
      <c r="M194" s="512"/>
      <c r="N194" s="466"/>
      <c r="O194" s="509"/>
      <c r="P194" s="482"/>
      <c r="Q194" s="512"/>
      <c r="R194" s="512"/>
      <c r="S194" s="466"/>
      <c r="T194" s="509"/>
      <c r="U194" s="482"/>
      <c r="V194" s="512"/>
      <c r="W194" s="512"/>
      <c r="X194" s="466"/>
      <c r="Y194" s="509"/>
      <c r="Z194" s="482"/>
      <c r="AA194" s="512"/>
      <c r="AB194" s="512"/>
      <c r="AC194" s="570"/>
      <c r="AD194" s="568"/>
      <c r="AE194" s="54"/>
      <c r="AF194" s="466"/>
      <c r="AG194" s="561"/>
    </row>
    <row r="195" spans="1:33" ht="17.399999999999999" customHeight="1">
      <c r="A195" s="401" t="s">
        <v>20</v>
      </c>
      <c r="B195" s="424"/>
      <c r="C195" s="424"/>
      <c r="D195" s="347"/>
      <c r="E195" s="437"/>
      <c r="F195" s="438"/>
      <c r="G195" s="476">
        <f>SUM(G193*C9)</f>
        <v>0</v>
      </c>
      <c r="H195" s="473">
        <f>SUM(H193*C9)</f>
        <v>0</v>
      </c>
      <c r="I195" s="466"/>
      <c r="J195" s="494"/>
      <c r="K195" s="495"/>
      <c r="L195" s="474">
        <f>SUM(L193*C9)</f>
        <v>0</v>
      </c>
      <c r="M195" s="476">
        <f>SUM(M193*C9)</f>
        <v>0</v>
      </c>
      <c r="N195" s="466"/>
      <c r="O195" s="494"/>
      <c r="P195" s="495"/>
      <c r="Q195" s="476">
        <f>SUM(Q193*C9)</f>
        <v>0</v>
      </c>
      <c r="R195" s="476">
        <f>SUM(R193*C9)</f>
        <v>0</v>
      </c>
      <c r="S195" s="466"/>
      <c r="T195" s="494"/>
      <c r="U195" s="495"/>
      <c r="V195" s="476">
        <f>SUM(V193*C9)</f>
        <v>0</v>
      </c>
      <c r="W195" s="476">
        <f>SUM(W193*C9)</f>
        <v>0</v>
      </c>
      <c r="X195" s="466"/>
      <c r="Y195" s="494"/>
      <c r="Z195" s="495"/>
      <c r="AA195" s="476">
        <f>SUM(AA193*C9)</f>
        <v>0</v>
      </c>
      <c r="AB195" s="476">
        <f>SUM(AB193*C9)</f>
        <v>0</v>
      </c>
      <c r="AC195" s="570"/>
      <c r="AD195" s="563">
        <f>SUM(G195+L195+Q195+V195+AA195)</f>
        <v>0</v>
      </c>
      <c r="AE195" s="563">
        <f>SUM(H195+M195+R195+W195+AB195)</f>
        <v>0</v>
      </c>
      <c r="AF195" s="466"/>
      <c r="AG195" s="563">
        <f>SUM(AD195:AE195)</f>
        <v>0</v>
      </c>
    </row>
    <row r="197" spans="1:33">
      <c r="A197" s="401" t="s">
        <v>7</v>
      </c>
      <c r="B197" s="424"/>
      <c r="C197" s="424"/>
      <c r="D197" s="347"/>
      <c r="E197" s="550"/>
      <c r="F197" s="551"/>
      <c r="G197" s="476">
        <f>SUM(G191+G195)</f>
        <v>0</v>
      </c>
      <c r="H197" s="471">
        <f t="shared" ref="H197:AB197" si="195">SUM(H191+H195)</f>
        <v>0</v>
      </c>
      <c r="I197" s="466"/>
      <c r="J197" s="471"/>
      <c r="K197" s="475"/>
      <c r="L197" s="476">
        <f t="shared" si="195"/>
        <v>0</v>
      </c>
      <c r="M197" s="470">
        <f t="shared" si="195"/>
        <v>0</v>
      </c>
      <c r="N197" s="466"/>
      <c r="O197" s="471"/>
      <c r="P197" s="475"/>
      <c r="Q197" s="476">
        <f t="shared" si="195"/>
        <v>0</v>
      </c>
      <c r="R197" s="470">
        <f t="shared" si="195"/>
        <v>0</v>
      </c>
      <c r="S197" s="466"/>
      <c r="T197" s="471"/>
      <c r="U197" s="475"/>
      <c r="V197" s="476">
        <f t="shared" si="195"/>
        <v>0</v>
      </c>
      <c r="W197" s="470">
        <f t="shared" si="195"/>
        <v>0</v>
      </c>
      <c r="X197" s="466"/>
      <c r="Y197" s="471"/>
      <c r="Z197" s="475"/>
      <c r="AA197" s="476">
        <f t="shared" si="195"/>
        <v>0</v>
      </c>
      <c r="AB197" s="470">
        <f t="shared" si="195"/>
        <v>0</v>
      </c>
      <c r="AC197" s="570"/>
      <c r="AD197" s="563">
        <f>SUM(G197+L197+Q197+V197+AA197)</f>
        <v>0</v>
      </c>
      <c r="AE197" s="563">
        <f>SUM(H197+M197+R197+W197+AB197)</f>
        <v>0</v>
      </c>
      <c r="AF197" s="466"/>
      <c r="AG197" s="563">
        <f>SUM(AD197:AE197)</f>
        <v>0</v>
      </c>
    </row>
    <row r="198" spans="1:33" ht="14.4" thickBot="1">
      <c r="A198" s="552"/>
      <c r="B198" s="552"/>
      <c r="C198" s="552"/>
      <c r="D198" s="553"/>
      <c r="E198" s="554"/>
      <c r="F198" s="555"/>
      <c r="G198" s="859" t="str">
        <f>G15</f>
        <v>FYxx-xx</v>
      </c>
      <c r="H198" s="554"/>
      <c r="I198" s="556"/>
      <c r="J198" s="554"/>
      <c r="K198" s="555"/>
      <c r="L198" s="859" t="str">
        <f>L15</f>
        <v>FYxx-xx</v>
      </c>
      <c r="M198" s="554"/>
      <c r="N198" s="556"/>
      <c r="O198" s="554"/>
      <c r="P198" s="555"/>
      <c r="Q198" s="859" t="str">
        <f>Q15</f>
        <v>FYxx-xx</v>
      </c>
      <c r="R198" s="554"/>
      <c r="S198" s="556"/>
      <c r="T198" s="554"/>
      <c r="U198" s="555"/>
      <c r="V198" s="859" t="str">
        <f>V15</f>
        <v>FYxx-xx</v>
      </c>
      <c r="W198" s="554"/>
      <c r="X198" s="556"/>
      <c r="Y198" s="554"/>
      <c r="Z198" s="555"/>
      <c r="AA198" s="859" t="str">
        <f>AA15</f>
        <v>FYxx-xx</v>
      </c>
      <c r="AB198" s="554"/>
      <c r="AC198" s="572"/>
      <c r="AD198" s="590"/>
      <c r="AE198" s="590"/>
      <c r="AF198" s="556"/>
      <c r="AG198" s="591"/>
    </row>
  </sheetData>
  <mergeCells count="53">
    <mergeCell ref="A193:C193"/>
    <mergeCell ref="A52:F52"/>
    <mergeCell ref="B127:F127"/>
    <mergeCell ref="A139:F139"/>
    <mergeCell ref="A128:F128"/>
    <mergeCell ref="A153:F153"/>
    <mergeCell ref="A159:F159"/>
    <mergeCell ref="A166:F166"/>
    <mergeCell ref="A174:F174"/>
    <mergeCell ref="A184:F184"/>
    <mergeCell ref="A189:F189"/>
    <mergeCell ref="B120:F120"/>
    <mergeCell ref="B186:C186"/>
    <mergeCell ref="B156:B158"/>
    <mergeCell ref="A89:F89"/>
    <mergeCell ref="A58:F58"/>
    <mergeCell ref="A8:B8"/>
    <mergeCell ref="A9:B9"/>
    <mergeCell ref="A30:F30"/>
    <mergeCell ref="A45:F45"/>
    <mergeCell ref="C2:I2"/>
    <mergeCell ref="C3:I3"/>
    <mergeCell ref="A3:B3"/>
    <mergeCell ref="C6:I6"/>
    <mergeCell ref="A5:B5"/>
    <mergeCell ref="A6:B6"/>
    <mergeCell ref="A2:B2"/>
    <mergeCell ref="C8:I8"/>
    <mergeCell ref="C5:I5"/>
    <mergeCell ref="A91:F91"/>
    <mergeCell ref="A97:F97"/>
    <mergeCell ref="E17:H17"/>
    <mergeCell ref="B106:F106"/>
    <mergeCell ref="B113:F113"/>
    <mergeCell ref="E32:H32"/>
    <mergeCell ref="E47:F47"/>
    <mergeCell ref="O47:P47"/>
    <mergeCell ref="T47:U47"/>
    <mergeCell ref="Y47:Z47"/>
    <mergeCell ref="E9:I9"/>
    <mergeCell ref="A56:F56"/>
    <mergeCell ref="Y17:AB17"/>
    <mergeCell ref="J47:K47"/>
    <mergeCell ref="J17:M17"/>
    <mergeCell ref="O17:R17"/>
    <mergeCell ref="T17:W17"/>
    <mergeCell ref="A16:B16"/>
    <mergeCell ref="AM15:AW15"/>
    <mergeCell ref="AJ16:AK16"/>
    <mergeCell ref="AM16:AN16"/>
    <mergeCell ref="AP16:AQ16"/>
    <mergeCell ref="AS16:AT16"/>
    <mergeCell ref="AV16:AW16"/>
  </mergeCells>
  <pageMargins left="0.7" right="0.7" top="0.75" bottom="0.75" header="0.3" footer="0.3"/>
  <pageSetup orientation="portrait" horizontalDpi="1200" verticalDpi="1200" r:id="rId1"/>
  <ignoredErrors>
    <ignoredError sqref="AD190:AE190 AD192:AE192 AD194:AE194 AD196:AE196 AD90:AE90 AD59:AE60 AA30:AB32 AA59:AB60 AD92:AE96 AD98:AE105 AD107:AE112 AD114:AE119 G120:H120 L120:M120 Q120:R120 V120:W120 AD121:AE126 G127:H127 L127:M127 Q127:R127 V127:W127 AE128 AD129:AE137 AD140:AE152 AD154:AE158 AD160:AE165 AD167:AE173 AD175:AE183 AD185:AE188 H191 M191 R191 W191 AB191 AA140:AB189 I128 N128 S128 X128 AA90:AB93 H105:I105 G106:I107 H91:I91 G92:I104 I58 G59:I60 I51 G30:I32 H142:I142 G143:I186 I89 G90:I90 G140:I141 G121:I126 M187:N187 L188:N189 L59:N60 L30:N32 L140:N186 L90:N119 L121:N126 Q140:S189 Q59:S60 Q30:S32 Q90:S119 Q121:S126 V90:X119 V140:X189 V59:X60 V30:X32 V121:X126 G109:I119 H108:I108 V45:X45 Q45:S45 L45:N45 G45:I45 AA45:AB45 V51:X51 Q51:S51 M51:N51 AA51:AB51 N58 S58 X58 AA95:AB127 V129:X137 Q129:S137 L129:N137 G129:I137 AA129:AB137 I139 N139 S139 X139 X19 S19 N19 I19 C19 G188:I189 X61:X66 S61:S66 N61:N66 I61:I66 X68:X70 S68:S70 N68:N70 I68:I70 N89 S89 X89 C36" emptyCellReference="1"/>
  </ignoredError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4D9C34B-EA3A-46AE-B2B4-8249E42F9055}">
          <x14:formula1>
            <xm:f>'Fringe Rates &amp; Effort % '!#REF!</xm:f>
          </x14:formula1>
          <xm:sqref>L187:N187</xm:sqref>
        </x14:dataValidation>
        <x14:dataValidation type="list" allowBlank="1" showInputMessage="1" showErrorMessage="1" xr:uid="{E8FD26AB-8842-4549-8860-8F727F97E4E6}">
          <x14:formula1>
            <xm:f>'Fringe Rates &amp; Effort % '!#REF!</xm:f>
          </x14:formula1>
          <xm:sqref>Q187:S187 AA187 V187:X187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4D69DF2901804BADB0E99C69D59B1A" ma:contentTypeVersion="7" ma:contentTypeDescription="Create a new document." ma:contentTypeScope="" ma:versionID="8b0974529ffdde3e8b3f3c35d91b5692">
  <xsd:schema xmlns:xsd="http://www.w3.org/2001/XMLSchema" xmlns:xs="http://www.w3.org/2001/XMLSchema" xmlns:p="http://schemas.microsoft.com/office/2006/metadata/properties" xmlns:ns3="323f26c4-2ca2-4b56-9cfb-9bed3ce498f5" xmlns:ns4="cb281065-e96a-4e6a-8932-ed41e0b7dbe4" targetNamespace="http://schemas.microsoft.com/office/2006/metadata/properties" ma:root="true" ma:fieldsID="51361e97232cfbeee5057dcb500c7283" ns3:_="" ns4:_="">
    <xsd:import namespace="323f26c4-2ca2-4b56-9cfb-9bed3ce498f5"/>
    <xsd:import namespace="cb281065-e96a-4e6a-8932-ed41e0b7dbe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f26c4-2ca2-4b56-9cfb-9bed3ce49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281065-e96a-4e6a-8932-ed41e0b7db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CF3539-A331-41F4-B7FA-DA669C184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3f26c4-2ca2-4b56-9cfb-9bed3ce498f5"/>
    <ds:schemaRef ds:uri="cb281065-e96a-4e6a-8932-ed41e0b7db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CF1D7D-2520-4412-B87A-06D5AEA6BFA8}">
  <ds:schemaRefs>
    <ds:schemaRef ds:uri="cb281065-e96a-4e6a-8932-ed41e0b7dbe4"/>
    <ds:schemaRef ds:uri="http://schemas.microsoft.com/office/2006/documentManagement/types"/>
    <ds:schemaRef ds:uri="http://www.w3.org/XML/1998/namespace"/>
    <ds:schemaRef ds:uri="http://schemas.microsoft.com/office/infopath/2007/PartnerControls"/>
    <ds:schemaRef ds:uri="323f26c4-2ca2-4b56-9cfb-9bed3ce498f5"/>
    <ds:schemaRef ds:uri="http://purl.org/dc/dcmitype/"/>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2E53635-AD22-4640-BE87-904C6E4AB7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S&amp;F</vt:lpstr>
      <vt:lpstr>Tuition Rates</vt:lpstr>
      <vt:lpstr>Fringe Rates &amp; Effort % </vt:lpstr>
      <vt:lpstr>Budget no Match</vt:lpstr>
      <vt:lpstr>Subawardees</vt:lpstr>
      <vt:lpstr>Budget w Match</vt:lpstr>
      <vt:lpstr>'Fringe Rates &amp; Effort % '!_Hlk170727836</vt:lpstr>
      <vt:lpstr>'Fringe Rates &amp; Effort % '!_Hlk170729264</vt:lpstr>
      <vt:lpstr>'Fringe Rates &amp; Effort % '!_Hlk170729785</vt:lpstr>
      <vt:lpstr>'Fringe Rates &amp; Effort % '!_Hlk170729977</vt:lpstr>
    </vt:vector>
  </TitlesOfParts>
  <Company>Grand Rapids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Squiers</dc:creator>
  <cp:lastModifiedBy>Melissa Wright</cp:lastModifiedBy>
  <cp:lastPrinted>2023-10-19T10:33:54Z</cp:lastPrinted>
  <dcterms:created xsi:type="dcterms:W3CDTF">2019-02-18T15:57:30Z</dcterms:created>
  <dcterms:modified xsi:type="dcterms:W3CDTF">2024-12-10T19:33:48Z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0x010100A94D69DF2901804BADB0E99C69D59B1A</vt:lpwstr>
  </property>
</Properties>
</file>